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Šolc\Stavby\D21080_Kyje_VO_jahodnice_Bike_park\"/>
    </mc:Choice>
  </mc:AlternateContent>
  <bookViews>
    <workbookView xWindow="0" yWindow="0" windowWidth="0" windowHeight="0"/>
  </bookViews>
  <sheets>
    <sheet name="Rekapitulace stavby" sheetId="1" r:id="rId1"/>
    <sheet name="1 - Elektromontáže" sheetId="2" r:id="rId2"/>
    <sheet name="2 - Zemní a montážní práce" sheetId="3" r:id="rId3"/>
    <sheet name="3 - Ostatní náklady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Elektromontáže'!$C$132:$L$174</definedName>
    <definedName name="_xlnm.Print_Area" localSheetId="1">'1 - Elektromontáže'!$C$4:$K$45,'1 - Elektromontáže'!$C$50:$K$76,'1 - Elektromontáže'!$C$82:$K$112,'1 - Elektromontáže'!$C$118:$K$174</definedName>
    <definedName name="_xlnm.Print_Titles" localSheetId="1">'1 - Elektromontáže'!$132:$132</definedName>
    <definedName name="_xlnm._FilterDatabase" localSheetId="2" hidden="1">'2 - Zemní a montážní práce'!$C$132:$L$164</definedName>
    <definedName name="_xlnm.Print_Area" localSheetId="2">'2 - Zemní a montážní práce'!$C$4:$K$45,'2 - Zemní a montážní práce'!$C$50:$K$76,'2 - Zemní a montážní práce'!$C$82:$K$112,'2 - Zemní a montážní práce'!$C$118:$K$164</definedName>
    <definedName name="_xlnm.Print_Titles" localSheetId="2">'2 - Zemní a montážní práce'!$132:$132</definedName>
    <definedName name="_xlnm._FilterDatabase" localSheetId="3" hidden="1">'3 - Ostatní náklady'!$C$136:$L$153</definedName>
    <definedName name="_xlnm.Print_Area" localSheetId="3">'3 - Ostatní náklady'!$C$4:$K$45,'3 - Ostatní náklady'!$C$50:$K$76,'3 - Ostatní náklady'!$C$82:$K$116,'3 - Ostatní náklady'!$C$122:$K$153</definedName>
    <definedName name="_xlnm.Print_Titles" localSheetId="3">'3 - Ostatní náklady'!$136:$136</definedName>
  </definedNames>
  <calcPr/>
</workbook>
</file>

<file path=xl/calcChain.xml><?xml version="1.0" encoding="utf-8"?>
<calcChain xmlns="http://schemas.openxmlformats.org/spreadsheetml/2006/main">
  <c i="4" l="1" r="K43"/>
  <c r="K42"/>
  <c i="1" r="BA98"/>
  <c i="4" r="K41"/>
  <c i="1" r="AZ98"/>
  <c i="4"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X149"/>
  <c r="V150"/>
  <c r="V149"/>
  <c r="T150"/>
  <c r="T149"/>
  <c r="P150"/>
  <c r="BI148"/>
  <c r="BH148"/>
  <c r="BG148"/>
  <c r="BF148"/>
  <c r="X148"/>
  <c r="X147"/>
  <c r="V148"/>
  <c r="V147"/>
  <c r="T148"/>
  <c r="T147"/>
  <c r="P148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X139"/>
  <c r="X138"/>
  <c r="V140"/>
  <c r="V139"/>
  <c r="V138"/>
  <c r="T140"/>
  <c r="T139"/>
  <c r="T138"/>
  <c r="P140"/>
  <c r="J134"/>
  <c r="J133"/>
  <c r="F133"/>
  <c r="F131"/>
  <c r="E129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4"/>
  <c r="J93"/>
  <c r="F93"/>
  <c r="F91"/>
  <c r="E89"/>
  <c r="J20"/>
  <c r="E20"/>
  <c r="F134"/>
  <c r="J19"/>
  <c r="J14"/>
  <c r="J131"/>
  <c r="E7"/>
  <c r="E85"/>
  <c i="3" r="K43"/>
  <c r="K42"/>
  <c i="1" r="BA97"/>
  <c i="3" r="K41"/>
  <c i="1" r="AZ97"/>
  <c i="3"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X135"/>
  <c r="X134"/>
  <c r="V136"/>
  <c r="V135"/>
  <c r="V134"/>
  <c r="T136"/>
  <c r="T135"/>
  <c r="T134"/>
  <c r="P136"/>
  <c r="J130"/>
  <c r="J129"/>
  <c r="F129"/>
  <c r="F127"/>
  <c r="E125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4"/>
  <c r="J93"/>
  <c r="F93"/>
  <c r="F91"/>
  <c r="E89"/>
  <c r="J20"/>
  <c r="E20"/>
  <c r="F130"/>
  <c r="J19"/>
  <c r="J14"/>
  <c r="J91"/>
  <c r="E7"/>
  <c r="E121"/>
  <c i="2" r="K43"/>
  <c r="K42"/>
  <c i="1" r="BA96"/>
  <c i="2" r="K41"/>
  <c i="1" r="AZ96"/>
  <c i="2"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J130"/>
  <c r="J129"/>
  <c r="F129"/>
  <c r="F127"/>
  <c r="E125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4"/>
  <c r="J93"/>
  <c r="F93"/>
  <c r="F91"/>
  <c r="E89"/>
  <c r="J20"/>
  <c r="E20"/>
  <c r="F130"/>
  <c r="J19"/>
  <c r="J14"/>
  <c r="J127"/>
  <c r="E7"/>
  <c r="E121"/>
  <c i="1" r="L90"/>
  <c r="AM90"/>
  <c r="AM89"/>
  <c r="L89"/>
  <c r="AM87"/>
  <c r="L87"/>
  <c r="L85"/>
  <c r="L84"/>
  <c i="4" r="R153"/>
  <c r="Q153"/>
  <c r="R152"/>
  <c r="Q152"/>
  <c r="Q150"/>
  <c r="R148"/>
  <c r="Q148"/>
  <c r="Q145"/>
  <c r="R144"/>
  <c r="Q144"/>
  <c i="3" r="Q163"/>
  <c r="R161"/>
  <c r="Q160"/>
  <c r="R158"/>
  <c r="Q154"/>
  <c r="R153"/>
  <c r="R151"/>
  <c r="Q149"/>
  <c r="R147"/>
  <c r="Q146"/>
  <c r="Q144"/>
  <c r="R142"/>
  <c r="Q140"/>
  <c r="Q139"/>
  <c i="2" r="Q174"/>
  <c r="R173"/>
  <c r="R172"/>
  <c r="R169"/>
  <c r="R167"/>
  <c r="Q162"/>
  <c r="R161"/>
  <c r="R160"/>
  <c r="Q159"/>
  <c r="R158"/>
  <c r="Q157"/>
  <c r="R153"/>
  <c r="Q151"/>
  <c r="Q150"/>
  <c r="Q149"/>
  <c r="R148"/>
  <c r="R147"/>
  <c r="Q146"/>
  <c r="Q144"/>
  <c r="Q143"/>
  <c r="Q138"/>
  <c r="Q137"/>
  <c i="1" r="AU95"/>
  <c i="4" r="R150"/>
  <c r="R145"/>
  <c r="R143"/>
  <c r="Q142"/>
  <c r="R140"/>
  <c i="3" r="Q162"/>
  <c r="R160"/>
  <c r="Q157"/>
  <c r="Q152"/>
  <c r="Q151"/>
  <c r="R148"/>
  <c r="Q145"/>
  <c r="Q141"/>
  <c r="R140"/>
  <c r="R138"/>
  <c r="R136"/>
  <c i="2" r="R174"/>
  <c r="Q170"/>
  <c r="R164"/>
  <c r="R162"/>
  <c r="R159"/>
  <c r="Q156"/>
  <c r="R155"/>
  <c r="Q152"/>
  <c r="R151"/>
  <c r="R149"/>
  <c r="Q148"/>
  <c r="R146"/>
  <c r="Q145"/>
  <c r="R144"/>
  <c r="Q140"/>
  <c r="Q139"/>
  <c i="4" r="Q143"/>
  <c r="R142"/>
  <c r="Q140"/>
  <c i="3" r="R164"/>
  <c r="R162"/>
  <c r="R159"/>
  <c r="Q156"/>
  <c r="R155"/>
  <c r="R154"/>
  <c r="R152"/>
  <c r="R150"/>
  <c r="R149"/>
  <c r="Q148"/>
  <c r="R145"/>
  <c r="Q143"/>
  <c r="R139"/>
  <c i="2" r="Q172"/>
  <c r="Q169"/>
  <c r="Q168"/>
  <c r="R166"/>
  <c r="Q165"/>
  <c r="R163"/>
  <c r="Q160"/>
  <c r="R157"/>
  <c r="R156"/>
  <c r="Q154"/>
  <c r="Q153"/>
  <c r="R150"/>
  <c r="Q142"/>
  <c r="Q141"/>
  <c r="R137"/>
  <c r="R136"/>
  <c i="3" r="Q164"/>
  <c r="R163"/>
  <c r="Q161"/>
  <c r="Q159"/>
  <c r="Q158"/>
  <c r="R157"/>
  <c r="R156"/>
  <c r="Q155"/>
  <c r="Q153"/>
  <c r="Q150"/>
  <c r="Q147"/>
  <c r="R146"/>
  <c r="R144"/>
  <c r="R143"/>
  <c r="Q142"/>
  <c r="R141"/>
  <c r="Q138"/>
  <c r="Q136"/>
  <c i="2" r="Q173"/>
  <c r="R170"/>
  <c r="R168"/>
  <c r="Q167"/>
  <c r="Q166"/>
  <c r="R165"/>
  <c r="Q164"/>
  <c r="Q163"/>
  <c r="Q161"/>
  <c r="Q158"/>
  <c r="Q155"/>
  <c r="R154"/>
  <c r="R152"/>
  <c r="Q147"/>
  <c r="R145"/>
  <c r="R143"/>
  <c r="R142"/>
  <c r="R141"/>
  <c r="R140"/>
  <c r="R139"/>
  <c r="R138"/>
  <c r="Q136"/>
  <c i="4" r="BK152"/>
  <c r="BK150"/>
  <c r="BK149"/>
  <c r="K149"/>
  <c r="K104"/>
  <c i="3" r="K163"/>
  <c r="BE163"/>
  <c r="BK161"/>
  <c r="BK157"/>
  <c r="BK155"/>
  <c r="BK154"/>
  <c r="K152"/>
  <c r="BE152"/>
  <c r="K150"/>
  <c r="BE150"/>
  <c r="BK145"/>
  <c r="BK138"/>
  <c r="K136"/>
  <c r="BE136"/>
  <c i="2" r="BK174"/>
  <c r="K172"/>
  <c r="BE172"/>
  <c r="BK165"/>
  <c r="BK159"/>
  <c r="K155"/>
  <c r="BE155"/>
  <c r="K152"/>
  <c r="BE152"/>
  <c r="K149"/>
  <c r="BE149"/>
  <c r="BK143"/>
  <c i="4" r="BK145"/>
  <c i="3" r="K164"/>
  <c r="BE164"/>
  <c r="K160"/>
  <c r="BE160"/>
  <c r="BK158"/>
  <c r="BK153"/>
  <c i="2" r="K170"/>
  <c r="BE170"/>
  <c r="K166"/>
  <c r="BE166"/>
  <c r="BK164"/>
  <c r="K160"/>
  <c r="BE160"/>
  <c r="K158"/>
  <c r="BE158"/>
  <c r="BK156"/>
  <c r="BK153"/>
  <c r="BK142"/>
  <c r="K139"/>
  <c r="BE139"/>
  <c r="BK136"/>
  <c i="4" r="BK153"/>
  <c r="BK142"/>
  <c r="K140"/>
  <c r="BE140"/>
  <c i="3" r="K151"/>
  <c r="BE151"/>
  <c r="BK144"/>
  <c r="BK140"/>
  <c i="2" r="BK169"/>
  <c r="K162"/>
  <c r="BE162"/>
  <c r="BK154"/>
  <c r="K146"/>
  <c r="BE146"/>
  <c r="BK145"/>
  <c r="K141"/>
  <c r="BE141"/>
  <c r="BK138"/>
  <c r="BK137"/>
  <c i="4" r="BK148"/>
  <c r="BK147"/>
  <c r="K147"/>
  <c r="K103"/>
  <c r="K144"/>
  <c r="BE144"/>
  <c r="K143"/>
  <c r="BE143"/>
  <c i="3" r="BK162"/>
  <c r="BK159"/>
  <c r="BK156"/>
  <c r="K149"/>
  <c r="BE149"/>
  <c r="K148"/>
  <c r="BE148"/>
  <c r="BK147"/>
  <c r="BK146"/>
  <c r="BK143"/>
  <c r="K142"/>
  <c r="BE142"/>
  <c r="K141"/>
  <c r="BE141"/>
  <c r="K139"/>
  <c r="BE139"/>
  <c i="2" r="K173"/>
  <c r="BE173"/>
  <c r="BK168"/>
  <c r="BK167"/>
  <c r="K163"/>
  <c r="BE163"/>
  <c r="BK161"/>
  <c r="K157"/>
  <c r="BE157"/>
  <c r="K151"/>
  <c r="BE151"/>
  <c r="BK150"/>
  <c r="BK148"/>
  <c r="K147"/>
  <c r="BE147"/>
  <c r="K144"/>
  <c r="BE144"/>
  <c r="K140"/>
  <c r="BE140"/>
  <c l="1" r="X135"/>
  <c r="X134"/>
  <c r="T171"/>
  <c r="Q171"/>
  <c r="I101"/>
  <c i="3" r="X137"/>
  <c r="X133"/>
  <c i="2" r="T135"/>
  <c r="T134"/>
  <c r="T133"/>
  <c i="1" r="AW96"/>
  <c i="2" r="Q135"/>
  <c r="Q134"/>
  <c r="Q133"/>
  <c r="I98"/>
  <c r="K33"/>
  <c i="1" r="AS96"/>
  <c i="2" r="R171"/>
  <c r="J101"/>
  <c i="3" r="V137"/>
  <c r="V133"/>
  <c r="R137"/>
  <c r="J101"/>
  <c i="2" r="V135"/>
  <c r="V134"/>
  <c r="X171"/>
  <c i="3" r="T137"/>
  <c r="T133"/>
  <c i="1" r="AW97"/>
  <c i="3" r="Q137"/>
  <c r="I101"/>
  <c i="4" r="Q141"/>
  <c r="I101"/>
  <c i="2" r="R135"/>
  <c r="R134"/>
  <c r="R133"/>
  <c r="J98"/>
  <c r="K34"/>
  <c i="1" r="AT96"/>
  <c i="2" r="V171"/>
  <c i="4" r="T141"/>
  <c r="V141"/>
  <c r="X141"/>
  <c r="R141"/>
  <c r="J101"/>
  <c r="BK151"/>
  <c r="K151"/>
  <c r="K105"/>
  <c r="T151"/>
  <c r="T146"/>
  <c r="V151"/>
  <c r="V146"/>
  <c r="X151"/>
  <c r="X146"/>
  <c r="Q151"/>
  <c r="I105"/>
  <c r="R151"/>
  <c r="J105"/>
  <c i="2" r="F94"/>
  <c i="3" r="Q135"/>
  <c r="Q134"/>
  <c r="I99"/>
  <c i="2" r="E85"/>
  <c r="J91"/>
  <c i="3" r="F94"/>
  <c r="J127"/>
  <c i="4" r="J91"/>
  <c r="E125"/>
  <c i="3" r="R135"/>
  <c r="R134"/>
  <c r="J99"/>
  <c i="4" r="F94"/>
  <c r="BK146"/>
  <c r="K146"/>
  <c r="K102"/>
  <c r="Q147"/>
  <c r="I103"/>
  <c r="R149"/>
  <c r="J104"/>
  <c i="3" r="E85"/>
  <c i="4" r="Q139"/>
  <c r="Q138"/>
  <c r="R139"/>
  <c r="R138"/>
  <c r="R147"/>
  <c r="R146"/>
  <c r="J102"/>
  <c r="Q149"/>
  <c r="I104"/>
  <c i="3" r="F41"/>
  <c i="1" r="BD97"/>
  <c i="2" r="F41"/>
  <c i="1" r="BD96"/>
  <c i="2" r="BK140"/>
  <c r="K145"/>
  <c r="BE145"/>
  <c r="BK157"/>
  <c r="K164"/>
  <c r="BE164"/>
  <c r="K168"/>
  <c r="BE168"/>
  <c i="3" r="K140"/>
  <c r="BE140"/>
  <c r="BK148"/>
  <c r="K154"/>
  <c r="BE154"/>
  <c r="K158"/>
  <c r="BE158"/>
  <c i="2" r="K156"/>
  <c r="BE156"/>
  <c r="K165"/>
  <c r="BE165"/>
  <c i="3" r="K138"/>
  <c r="BE138"/>
  <c r="K145"/>
  <c r="BE145"/>
  <c r="K153"/>
  <c r="BE153"/>
  <c r="BK164"/>
  <c i="4" r="K142"/>
  <c r="BE142"/>
  <c i="2" r="K154"/>
  <c r="BE154"/>
  <c i="3" r="K146"/>
  <c r="BE146"/>
  <c i="4" r="BK140"/>
  <c r="BK139"/>
  <c r="K139"/>
  <c r="K100"/>
  <c r="K153"/>
  <c r="BE153"/>
  <c i="2" r="F42"/>
  <c i="1" r="BE96"/>
  <c i="4" r="F43"/>
  <c i="1" r="BF98"/>
  <c i="2" r="K138"/>
  <c r="BE138"/>
  <c r="K143"/>
  <c r="BE143"/>
  <c r="K148"/>
  <c r="BE148"/>
  <c r="BK158"/>
  <c r="K169"/>
  <c r="BE169"/>
  <c r="BK173"/>
  <c i="3" r="BK136"/>
  <c r="BK135"/>
  <c r="K135"/>
  <c r="K100"/>
  <c r="K147"/>
  <c r="BE147"/>
  <c r="BK152"/>
  <c r="K157"/>
  <c r="BE157"/>
  <c i="2" r="BK155"/>
  <c r="BK162"/>
  <c i="3" r="K159"/>
  <c r="BE159"/>
  <c i="2" r="BK139"/>
  <c i="4" r="K148"/>
  <c r="BE148"/>
  <c r="K152"/>
  <c r="BE152"/>
  <c i="2" r="F43"/>
  <c i="1" r="BF96"/>
  <c i="3" r="F43"/>
  <c i="1" r="BF97"/>
  <c i="3" r="F42"/>
  <c i="1" r="BE97"/>
  <c i="4" r="F41"/>
  <c i="1" r="BD98"/>
  <c i="2" r="K137"/>
  <c r="BE137"/>
  <c r="BK141"/>
  <c r="BK144"/>
  <c r="BK151"/>
  <c r="K161"/>
  <c r="BE161"/>
  <c r="BK166"/>
  <c r="K174"/>
  <c r="BE174"/>
  <c i="3" r="K144"/>
  <c r="BE144"/>
  <c r="BK151"/>
  <c r="K156"/>
  <c r="BE156"/>
  <c r="BK160"/>
  <c i="2" r="K136"/>
  <c r="BE136"/>
  <c r="K150"/>
  <c r="BE150"/>
  <c r="K159"/>
  <c r="BE159"/>
  <c r="BK170"/>
  <c i="3" r="BK139"/>
  <c r="BK141"/>
  <c r="K161"/>
  <c r="BE161"/>
  <c i="1" r="AU94"/>
  <c i="2" r="BK152"/>
  <c i="3" r="BK142"/>
  <c i="4" r="K145"/>
  <c r="BE145"/>
  <c r="F42"/>
  <c i="1" r="BE98"/>
  <c i="2" r="K142"/>
  <c r="BE142"/>
  <c r="BK147"/>
  <c r="BK163"/>
  <c r="K167"/>
  <c r="BE167"/>
  <c r="BK172"/>
  <c i="3" r="K143"/>
  <c r="BE143"/>
  <c r="BK150"/>
  <c r="K155"/>
  <c r="BE155"/>
  <c i="4" r="K150"/>
  <c r="BE150"/>
  <c i="2" r="BK146"/>
  <c r="K153"/>
  <c r="BE153"/>
  <c r="BK160"/>
  <c i="3" r="BK149"/>
  <c r="BK163"/>
  <c i="4" r="BK143"/>
  <c i="2" r="BK149"/>
  <c i="3" r="K162"/>
  <c r="BE162"/>
  <c i="4" r="BK144"/>
  <c l="1" r="V137"/>
  <c r="X137"/>
  <c r="T137"/>
  <c i="1" r="AW98"/>
  <c i="4" r="R137"/>
  <c r="J98"/>
  <c r="K34"/>
  <c i="1" r="AT98"/>
  <c i="2" r="V133"/>
  <c r="X133"/>
  <c i="3" r="I100"/>
  <c r="J100"/>
  <c r="Q133"/>
  <c r="I98"/>
  <c r="K33"/>
  <c i="1" r="AS97"/>
  <c i="3" r="R133"/>
  <c r="J98"/>
  <c r="K34"/>
  <c i="1" r="AT97"/>
  <c i="2" r="I99"/>
  <c r="I100"/>
  <c i="4" r="J99"/>
  <c r="I100"/>
  <c i="3" r="BK134"/>
  <c i="4" r="J100"/>
  <c r="J103"/>
  <c r="Q146"/>
  <c r="I102"/>
  <c i="2" r="J99"/>
  <c r="J100"/>
  <c i="4" r="I99"/>
  <c r="BK138"/>
  <c r="K138"/>
  <c r="K99"/>
  <c i="2" r="BK135"/>
  <c r="K135"/>
  <c r="K100"/>
  <c i="3" r="BK137"/>
  <c r="K137"/>
  <c r="K101"/>
  <c i="2" r="BK171"/>
  <c r="K171"/>
  <c r="K101"/>
  <c i="4" r="BK141"/>
  <c r="K141"/>
  <c r="K101"/>
  <c i="1" r="AW95"/>
  <c r="AW94"/>
  <c i="4" r="F39"/>
  <c i="1" r="BB98"/>
  <c i="3" r="F39"/>
  <c i="1" r="BB97"/>
  <c r="BD95"/>
  <c r="BD94"/>
  <c r="AZ94"/>
  <c r="BE95"/>
  <c r="BA95"/>
  <c i="2" r="F39"/>
  <c i="1" r="BB96"/>
  <c i="4" r="K39"/>
  <c i="1" r="AX98"/>
  <c i="3" r="K39"/>
  <c i="1" r="AX97"/>
  <c i="2" r="K39"/>
  <c i="1" r="AX96"/>
  <c r="BF95"/>
  <c r="BF94"/>
  <c r="W33"/>
  <c i="3" l="1" r="BK133"/>
  <c r="K133"/>
  <c r="K98"/>
  <c r="K32"/>
  <c i="4" r="Q137"/>
  <c r="I98"/>
  <c r="K33"/>
  <c i="1" r="AS98"/>
  <c i="3" r="K134"/>
  <c r="K99"/>
  <c i="2" r="BK134"/>
  <c r="K134"/>
  <c r="K99"/>
  <c i="4" r="BK137"/>
  <c r="K137"/>
  <c r="K98"/>
  <c i="1" r="AT95"/>
  <c r="AT94"/>
  <c r="BE94"/>
  <c r="W32"/>
  <c r="BB95"/>
  <c r="BB94"/>
  <c r="W29"/>
  <c r="AS95"/>
  <c r="AS94"/>
  <c r="W31"/>
  <c r="AZ95"/>
  <c i="2" l="1" r="BK133"/>
  <c r="K133"/>
  <c r="K98"/>
  <c i="4" r="K32"/>
  <c i="1" r="AX94"/>
  <c r="AK29"/>
  <c i="3" r="K110"/>
  <c r="K104"/>
  <c r="K35"/>
  <c r="K36"/>
  <c i="1" r="AG97"/>
  <c r="BA94"/>
  <c r="AX95"/>
  <c i="4" r="K114"/>
  <c r="K108"/>
  <c r="K35"/>
  <c i="2" l="1" r="K32"/>
  <c i="3" r="BF110"/>
  <c i="4" r="BF114"/>
  <c r="K116"/>
  <c i="3" r="K112"/>
  <c i="2" r="K110"/>
  <c r="BF110"/>
  <c r="K40"/>
  <c i="1" r="AY96"/>
  <c r="AV96"/>
  <c i="4" r="K36"/>
  <c i="1" r="AG98"/>
  <c i="3" r="K40"/>
  <c i="1" r="AY97"/>
  <c r="AV97"/>
  <c i="4" r="K40"/>
  <c i="1" r="AY98"/>
  <c r="AV98"/>
  <c i="3" l="1" r="K45"/>
  <c i="4" r="K45"/>
  <c i="1" r="AN97"/>
  <c r="AN98"/>
  <c i="2" r="K104"/>
  <c r="K35"/>
  <c r="K36"/>
  <c i="1" r="AG96"/>
  <c r="AN96"/>
  <c i="3" r="F40"/>
  <c i="1" r="BC97"/>
  <c i="2" r="F40"/>
  <c i="1" r="BC96"/>
  <c i="4" r="F40"/>
  <c i="1" r="BC98"/>
  <c i="2" l="1" r="K45"/>
  <c i="1" r="BC95"/>
  <c r="BC94"/>
  <c r="AY94"/>
  <c r="AK30"/>
  <c i="2" r="K112"/>
  <c i="1" r="AG95"/>
  <c r="AG94"/>
  <c r="AK26"/>
  <c l="1" r="AK35"/>
  <c r="AV94"/>
  <c r="AY95"/>
  <c r="AV95"/>
  <c r="AN95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<sst xmlns="http://schemas.openxmlformats.org/spreadsheetml/2006/main">
  <si>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</si>
  <si>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</si>
  <si>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</si>
  <si>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</si>
  <si>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</si>
  <si>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</si>
  <si>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{377c08c9-ebf1-4217-b862-8938efc23faa}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</si>
  <si>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</si>
  <si>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</si>
  <si>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</si>
  <si>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</si>
  <si>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</si>
  <si>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</si>
  <si>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</si>
  <si>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</si>
  <si>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</si>
  <si>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</si>
  <si>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</si>
  <si>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VO Bike Park Jahodnice</t>
  </si>
  <si>
    <t>0,1</t>
  </si>
  <si>
    <t>KSO:</t>
  </si>
  <si>
    <t>CC-CZ:</t>
  </si>
  <si>
    <t>1</t>
  </si>
  <si>
    <t>Místo:</t>
  </si>
  <si>
    <t>P14, Kyje</t>
  </si>
  <si>
    <t>Datum:</t>
  </si>
  <si>
    <t>25. 8. 2021</t>
  </si>
  <si>
    <t>10</t>
  </si>
  <si>
    <t>100</t>
  </si>
  <si>
    <t>Zadavatel:</t>
  </si>
  <si>
    <t>IČ:</t>
  </si>
  <si>
    <t>00231312</t>
  </si>
  <si>
    <t>Městská část Praha 14</t>
  </si>
  <si>
    <t>DIČ:</t>
  </si>
  <si>
    <t>CZ00231312</t>
  </si>
  <si>
    <t>Uchazeč:</t>
  </si>
  <si>
    <t>Vyplň údaj</t>
  </si>
  <si>
    <t>Projektant:</t>
  </si>
  <si>
    <t>48041122</t>
  </si>
  <si>
    <t>ELEKTROŠTIKA, s.r.o.</t>
  </si>
  <si>
    <t>CZ48041122</t>
  </si>
  <si>
    <t>Zpracovatel:</t>
  </si>
  <si>
    <t>Jaroslav Šolc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</si>
  <si>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</si>
  <si>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</si>
  <si>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</si>
  <si>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</si>
  <si>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</si>
  <si>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</si>
  <si>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</si>
  <si>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</si>
  <si>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</si>
  <si>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</si>
  <si>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</si>
  <si>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</si>
  <si>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</si>
  <si>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</si>
  <si>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</si>
  <si>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</si>
  <si>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</si>
  <si>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</si>
  <si>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</si>
  <si>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</si>
  <si>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</si>
  <si>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</si>
  <si>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</si>
  <si>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</si>
  <si>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</si>
  <si>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</si>
  <si>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</si>
  <si>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</si>
  <si>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</si>
  <si>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</si>
  <si>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</si>
  <si>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</si>
  <si>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</si>
  <si>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</si>
  <si>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</si>
  <si>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</si>
  <si>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</si>
  <si>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</si>
  <si>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</si>
  <si>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</si>
  <si>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</si>
  <si>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</si>
  <si>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</si>
  <si>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</si>
  <si>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</si>
  <si>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</si>
  <si>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</si>
  <si>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</si>
  <si>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Veřejné osvětlení</t>
  </si>
  <si>
    <t>STA</t>
  </si>
  <si>
    <t>{8c051328-8355-40c3-9d79-71fd7c873f7d}</t>
  </si>
  <si>
    <t>2</t>
  </si>
  <si>
    <t>/</t>
  </si>
  <si>
    <t>Elektromontáže</t>
  </si>
  <si>
    <t>Soupis</t>
  </si>
  <si>
    <t>{984e993e-f2fc-4db2-8cf6-0dde51193746}</t>
  </si>
  <si>
    <t>Zemní a montážní práce</t>
  </si>
  <si>
    <t>{531eb1e6-0a04-46bd-81e4-631cdb67996f}</t>
  </si>
  <si>
    <t>3</t>
  </si>
  <si>
    <t>Ostatní náklady</t>
  </si>
  <si>
    <t>{62e6855a-6aef-41a9-a321-a62d6e02f55c}</t>
  </si>
  <si>
    <t>KRYCÍ LIST SOUPISU PRACÍ</t>
  </si>
  <si>
    <t>Objekt:</t>
  </si>
  <si>
    <t>SO 01 - Veřejné osvětlení</t>
  </si>
  <si>
    <t>Soupis:</t>
  </si>
  <si>
    <t>1 - Elektromontáže</t>
  </si>
  <si>
    <t>Náklady z rozpočtu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</si>
  <si>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</si>
  <si>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</si>
  <si>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</si>
  <si>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</si>
  <si>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</si>
  <si>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</si>
  <si>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</si>
  <si>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</si>
  <si>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</si>
  <si>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PSV - Práce a dodávky PSV</t>
  </si>
  <si>
    <t xml:space="preserve">    741 - Elektroinstalace - silnoproud</t>
  </si>
  <si>
    <t>21-M - Elektromontáže</t>
  </si>
  <si>
    <t>2) Ostatní náklady</t>
  </si>
  <si>
    <t>Mimostav. doprava</t>
  </si>
  <si>
    <t>VRN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</si>
  <si>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</si>
  <si>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</si>
  <si>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</si>
  <si>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</si>
  <si>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</si>
  <si>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</si>
  <si>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</si>
  <si>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</si>
  <si>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</si>
  <si>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</si>
  <si>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</si>
  <si>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</si>
  <si>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</si>
  <si>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</si>
  <si>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</si>
  <si>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</si>
  <si>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</si>
  <si>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</si>
  <si>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</si>
  <si>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</si>
  <si>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</si>
  <si>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</si>
  <si>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</si>
  <si>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</si>
  <si>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</si>
  <si>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</si>
  <si>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</si>
  <si>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</si>
  <si>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86</t>
  </si>
  <si>
    <t>K</t>
  </si>
  <si>
    <t>741120201</t>
  </si>
  <si>
    <t>Montáž vodič Cu izolovaný plný a laněný s PVC pláštěm žíla 1,5-16 mm2 volně (CY, CHAH-R(V))</t>
  </si>
  <si>
    <t>m</t>
  </si>
  <si>
    <t>16</t>
  </si>
  <si>
    <t>-1219630853</t>
  </si>
  <si>
    <t>87</t>
  </si>
  <si>
    <t>M</t>
  </si>
  <si>
    <t>34140840</t>
  </si>
  <si>
    <t>vodič izolovaný s Cu jádrem 1,50mm2</t>
  </si>
  <si>
    <t>32</t>
  </si>
  <si>
    <t>-812871221</t>
  </si>
  <si>
    <t>88</t>
  </si>
  <si>
    <t>34140846</t>
  </si>
  <si>
    <t>vodič izolovaný s Cu jádrem 10mm2</t>
  </si>
  <si>
    <t>2128188632</t>
  </si>
  <si>
    <t>113</t>
  </si>
  <si>
    <t>741122223</t>
  </si>
  <si>
    <t>Montáž kabel Cu plný kulatý žíla 4x16 až 25 mm2 uložený volně (např. CYKY)</t>
  </si>
  <si>
    <t>-495197421</t>
  </si>
  <si>
    <t>114</t>
  </si>
  <si>
    <t>PKB.711030</t>
  </si>
  <si>
    <t>CYKY-J 4x16 RE</t>
  </si>
  <si>
    <t>km</t>
  </si>
  <si>
    <t>-269490032</t>
  </si>
  <si>
    <t>130</t>
  </si>
  <si>
    <t>PKB.711027</t>
  </si>
  <si>
    <t>CYKY-J 4x10 RE</t>
  </si>
  <si>
    <t>1188411840</t>
  </si>
  <si>
    <t>85</t>
  </si>
  <si>
    <t>741122611</t>
  </si>
  <si>
    <t>Montáž kabel Cu plný kulatý žíla 3x1,5 až 6 mm2 uložený pevně (CYKY)</t>
  </si>
  <si>
    <t>-1307681644</t>
  </si>
  <si>
    <t>91</t>
  </si>
  <si>
    <t>PKB.711018</t>
  </si>
  <si>
    <t>CYKY-J 3x1,5</t>
  </si>
  <si>
    <t>128</t>
  </si>
  <si>
    <t>-1632647685</t>
  </si>
  <si>
    <t>82</t>
  </si>
  <si>
    <t>741128002</t>
  </si>
  <si>
    <t>Ostatní práce při montáži vodičů a kabelů - označení dalším štítkem</t>
  </si>
  <si>
    <t>kus</t>
  </si>
  <si>
    <t>684116539</t>
  </si>
  <si>
    <t>133</t>
  </si>
  <si>
    <t>35442124</t>
  </si>
  <si>
    <t>štítek kovový - s číslem</t>
  </si>
  <si>
    <t>1074458431</t>
  </si>
  <si>
    <t>49</t>
  </si>
  <si>
    <t>210100001</t>
  </si>
  <si>
    <t>Ukončení vodičů v rozváděči nebo na přístroji včetně zapojení průřezu žíly do 2,5 mm2</t>
  </si>
  <si>
    <t>64</t>
  </si>
  <si>
    <t>-872827884</t>
  </si>
  <si>
    <t>48</t>
  </si>
  <si>
    <t>210100096</t>
  </si>
  <si>
    <t>Ukončení vodičů na svorkovnici s otevřením a uzavřením krytu včetně zapojení průřezu žíly do 2,5mm2</t>
  </si>
  <si>
    <t>-1861691629</t>
  </si>
  <si>
    <t>210102155</t>
  </si>
  <si>
    <t>Ukončení kabelů silových celoplastových koncovkou do 1 kV Raychem 502K033-53/42</t>
  </si>
  <si>
    <t>899071200</t>
  </si>
  <si>
    <t>92</t>
  </si>
  <si>
    <t>35436314</t>
  </si>
  <si>
    <t>hlava rozdělovací smršťovaná přímá do 1kV SKE 4f/1+2 kabel 12-32mm/průřez 1,5-35mm</t>
  </si>
  <si>
    <t>-170141765</t>
  </si>
  <si>
    <t>58</t>
  </si>
  <si>
    <t>210202016V01</t>
  </si>
  <si>
    <t>Montáž svítidla LED na stožár</t>
  </si>
  <si>
    <t>1334877454</t>
  </si>
  <si>
    <t>120</t>
  </si>
  <si>
    <t>34844454V03</t>
  </si>
  <si>
    <t>svítidlo venkovní SCHREDER-AMPERA MINI /</t>
  </si>
  <si>
    <t>759552554</t>
  </si>
  <si>
    <t>56</t>
  </si>
  <si>
    <t>210204011</t>
  </si>
  <si>
    <t>Montáž stožárů osvětlení ocelových samostatně stojících délky do 12 m</t>
  </si>
  <si>
    <t>-384268541</t>
  </si>
  <si>
    <t>61</t>
  </si>
  <si>
    <t>31674067V03</t>
  </si>
  <si>
    <t xml:space="preserve">stožár sadový, bezpaticový, třístupňový K5, 133/89/60 </t>
  </si>
  <si>
    <t>992589653</t>
  </si>
  <si>
    <t>132</t>
  </si>
  <si>
    <t>31674067V05</t>
  </si>
  <si>
    <t xml:space="preserve">stožár sadový, bezpaticový, třístupňový K6, 133/89/60 </t>
  </si>
  <si>
    <t>-173659308</t>
  </si>
  <si>
    <t>131</t>
  </si>
  <si>
    <t>31674067V04</t>
  </si>
  <si>
    <t xml:space="preserve">stožár sadový, bezpaticový, třístupňový K4, 133/89/60 </t>
  </si>
  <si>
    <t>900208351</t>
  </si>
  <si>
    <t>98</t>
  </si>
  <si>
    <t>V05</t>
  </si>
  <si>
    <t>Ochranná manžeta plastová OMP 133</t>
  </si>
  <si>
    <t>-1603557648</t>
  </si>
  <si>
    <t>125</t>
  </si>
  <si>
    <t>V06</t>
  </si>
  <si>
    <t>Programování svítidla časový a výkonový diagram</t>
  </si>
  <si>
    <t>552072213</t>
  </si>
  <si>
    <t>68</t>
  </si>
  <si>
    <t>210204201</t>
  </si>
  <si>
    <t>Montáž elektrovýzbroje stožárů osvětlení 1 okruh</t>
  </si>
  <si>
    <t>947451978</t>
  </si>
  <si>
    <t>69</t>
  </si>
  <si>
    <t>V04</t>
  </si>
  <si>
    <t>Stožárová svorkovnice SCHM 1,5-35 vč. pojistky</t>
  </si>
  <si>
    <t>256</t>
  </si>
  <si>
    <t>367203642</t>
  </si>
  <si>
    <t>210220002</t>
  </si>
  <si>
    <t>Montáž uzemňovacích vedení vodičů FeZn pomocí svorek na povrchu drátem nebo lanem do 10 mm</t>
  </si>
  <si>
    <t>1811892135</t>
  </si>
  <si>
    <t>93</t>
  </si>
  <si>
    <t>35441073</t>
  </si>
  <si>
    <t>drát D 10mm FeZn</t>
  </si>
  <si>
    <t>kg</t>
  </si>
  <si>
    <t>-1256567948</t>
  </si>
  <si>
    <t>72</t>
  </si>
  <si>
    <t>210220022</t>
  </si>
  <si>
    <t>Montáž uzemňovacího vedení vodičů FeZn pomocí svorek v zemi drátem do 10 mm ve městské zástavbě</t>
  </si>
  <si>
    <t>73622092</t>
  </si>
  <si>
    <t>73</t>
  </si>
  <si>
    <t>2021965879</t>
  </si>
  <si>
    <t>6</t>
  </si>
  <si>
    <t>210220302</t>
  </si>
  <si>
    <t>Montáž svorek hromosvodných se 3 a více šrouby</t>
  </si>
  <si>
    <t>-1735717</t>
  </si>
  <si>
    <t>76</t>
  </si>
  <si>
    <t>35441875</t>
  </si>
  <si>
    <t>svorka křížová pro vodič D 6-10mm</t>
  </si>
  <si>
    <t>1940112530</t>
  </si>
  <si>
    <t>96</t>
  </si>
  <si>
    <t>35441885</t>
  </si>
  <si>
    <t>svorka spojovací pro lano D 8-10mm</t>
  </si>
  <si>
    <t>-120835477</t>
  </si>
  <si>
    <t>94</t>
  </si>
  <si>
    <t>35441895</t>
  </si>
  <si>
    <t>svorka připojovací k připojení kovových částí</t>
  </si>
  <si>
    <t>-2082829153</t>
  </si>
  <si>
    <t>126</t>
  </si>
  <si>
    <t>ELE00023</t>
  </si>
  <si>
    <t>Montáž a osazení rozvaděčů VO</t>
  </si>
  <si>
    <t>-1191092190</t>
  </si>
  <si>
    <t>ELE0025</t>
  </si>
  <si>
    <t>Rozvaděč plastový ZB-P-2D 6+0, hl. jistič 25A</t>
  </si>
  <si>
    <t>-1288620707</t>
  </si>
  <si>
    <t>129</t>
  </si>
  <si>
    <t>ELE0026</t>
  </si>
  <si>
    <t>Podstavec pod rozvaděč plastový</t>
  </si>
  <si>
    <t>72020714</t>
  </si>
  <si>
    <t>21-M</t>
  </si>
  <si>
    <t>119</t>
  </si>
  <si>
    <t>210280003</t>
  </si>
  <si>
    <t>Zkoušky a prohlídky el rozvodů a zařízení celková prohlídka pro objem mtž prací do 1 000 000 Kč</t>
  </si>
  <si>
    <t>1645342405</t>
  </si>
  <si>
    <t>134</t>
  </si>
  <si>
    <t>210950101.P</t>
  </si>
  <si>
    <t>Další štítek označovací na kabel vč. štítku</t>
  </si>
  <si>
    <t>-936150774</t>
  </si>
  <si>
    <t>135</t>
  </si>
  <si>
    <t>000105031</t>
  </si>
  <si>
    <t>štítek kabelový s tiskem</t>
  </si>
  <si>
    <t>ks</t>
  </si>
  <si>
    <t>2008593981</t>
  </si>
  <si>
    <t>2 - Zemní a montážní práce</t>
  </si>
  <si>
    <t>HSV - Práce a dodávky HSV</t>
  </si>
  <si>
    <t xml:space="preserve">    1 - Zemní práce</t>
  </si>
  <si>
    <t>46-M - Zemní práce při extr.mont.pracích</t>
  </si>
  <si>
    <t>HSV</t>
  </si>
  <si>
    <t>Práce a dodávky HSV</t>
  </si>
  <si>
    <t>Zemní práce</t>
  </si>
  <si>
    <t>218</t>
  </si>
  <si>
    <t>141720005</t>
  </si>
  <si>
    <t>Neřízený zemní protlak strojně vnějšího průměru do 110 mm v hornině třídy těžitelnosti I, skupiny 1 a 2</t>
  </si>
  <si>
    <t>4</t>
  </si>
  <si>
    <t>-1228607583</t>
  </si>
  <si>
    <t>46-M</t>
  </si>
  <si>
    <t>Zemní práce při extr.mont.pracích</t>
  </si>
  <si>
    <t>219</t>
  </si>
  <si>
    <t>171201201</t>
  </si>
  <si>
    <t>Uložení sypaniny na skládky nebo meziskládky</t>
  </si>
  <si>
    <t>m3</t>
  </si>
  <si>
    <t>-845274063</t>
  </si>
  <si>
    <t>245</t>
  </si>
  <si>
    <t>171201231</t>
  </si>
  <si>
    <t>Poplatek za uložení zeminy a kamení na recyklační skládce (skládkovné) kód odpadu 17 05 04</t>
  </si>
  <si>
    <t>t</t>
  </si>
  <si>
    <t>-1342748374</t>
  </si>
  <si>
    <t>225</t>
  </si>
  <si>
    <t>460010001V06</t>
  </si>
  <si>
    <t>Vytýčení pouzder pro stožáry</t>
  </si>
  <si>
    <t>-239063439</t>
  </si>
  <si>
    <t>231</t>
  </si>
  <si>
    <t>460010022</t>
  </si>
  <si>
    <t>Vytyčení trasy vedení kabelového podzemního podél silnice</t>
  </si>
  <si>
    <t>962390848</t>
  </si>
  <si>
    <t>232</t>
  </si>
  <si>
    <t>460010025</t>
  </si>
  <si>
    <t>Vytyčení trasy inženýrských sítí v zastavěném prostoru</t>
  </si>
  <si>
    <t>1687947085</t>
  </si>
  <si>
    <t>246</t>
  </si>
  <si>
    <t>460010031.P</t>
  </si>
  <si>
    <t>Vytyčení a vypískání poduličního zařízení trasy vedení cizí firmou</t>
  </si>
  <si>
    <t>-717340298</t>
  </si>
  <si>
    <t>233</t>
  </si>
  <si>
    <t>460030011</t>
  </si>
  <si>
    <t>Sejmutí drnu jakékoliv tloušťky</t>
  </si>
  <si>
    <t>m2</t>
  </si>
  <si>
    <t>1139002892</t>
  </si>
  <si>
    <t>242</t>
  </si>
  <si>
    <t>460030092</t>
  </si>
  <si>
    <t>Vytrhání obrub ležatých chodníkových s odhozením nebo naložením na dopravní prostředek</t>
  </si>
  <si>
    <t>-529545174</t>
  </si>
  <si>
    <t>234</t>
  </si>
  <si>
    <t>460050703</t>
  </si>
  <si>
    <t>Hloubení nezapažených jam pro stožáry veřejného osvětlení ručně v hornině tř 3</t>
  </si>
  <si>
    <t>1822920627</t>
  </si>
  <si>
    <t>235</t>
  </si>
  <si>
    <t>460080035</t>
  </si>
  <si>
    <t>Základové konstrukce ze ŽB tř. C 25/30</t>
  </si>
  <si>
    <t>791573982</t>
  </si>
  <si>
    <t>236</t>
  </si>
  <si>
    <t>460080201</t>
  </si>
  <si>
    <t>Zřízení nezabudovaného bednění základových konstrukcí</t>
  </si>
  <si>
    <t>-879866566</t>
  </si>
  <si>
    <t>237</t>
  </si>
  <si>
    <t>460080301</t>
  </si>
  <si>
    <t>Odstranění nezabudovaného bednění základových konstrukcí</t>
  </si>
  <si>
    <t>-1471590049</t>
  </si>
  <si>
    <t>238</t>
  </si>
  <si>
    <t>460120016</t>
  </si>
  <si>
    <t>Naložení výkopku ručně z hornin třídy 1 až 4</t>
  </si>
  <si>
    <t>-463451672</t>
  </si>
  <si>
    <t>220</t>
  </si>
  <si>
    <t>460131112</t>
  </si>
  <si>
    <t>Hloubení nezapažených jam při elektromontážích ručně v hornině tř I skupiny 2</t>
  </si>
  <si>
    <t>-228924381</t>
  </si>
  <si>
    <t>226</t>
  </si>
  <si>
    <t>460150163</t>
  </si>
  <si>
    <t>Hloubení kabelových zapažených i nezapažených rýh ručně š 35 cm, hl 80 cm, v hornině tř 3</t>
  </si>
  <si>
    <t>-195944552</t>
  </si>
  <si>
    <t>223</t>
  </si>
  <si>
    <t>460391122</t>
  </si>
  <si>
    <t>Zásyp jam při elektromontážích ručně se zhutněním z hornin třídy I skupiny 2</t>
  </si>
  <si>
    <t>1614154893</t>
  </si>
  <si>
    <t>227</t>
  </si>
  <si>
    <t>460421172</t>
  </si>
  <si>
    <t>Lože kabelů z písku nebo štěrkopísku tl 10 cm nad kabel, kryté plastovou deskou, š lože do 50 cm</t>
  </si>
  <si>
    <t>-1939113148</t>
  </si>
  <si>
    <t>228</t>
  </si>
  <si>
    <t>V07</t>
  </si>
  <si>
    <t>krycí plastová deska Dekab 150x2x1000</t>
  </si>
  <si>
    <t>681920926</t>
  </si>
  <si>
    <t>239</t>
  </si>
  <si>
    <t>460470001</t>
  </si>
  <si>
    <t>Provizorní zajištění potrubí ve výkopech při křížení s kabelem</t>
  </si>
  <si>
    <t>971883232</t>
  </si>
  <si>
    <t>240</t>
  </si>
  <si>
    <t>460470011</t>
  </si>
  <si>
    <t>Provizorní zajištění kabelů ve výkopech při jejich křížení</t>
  </si>
  <si>
    <t>-234806564</t>
  </si>
  <si>
    <t>241</t>
  </si>
  <si>
    <t>460470012</t>
  </si>
  <si>
    <t>Provizorní zajištění kabelů ve výkopech při jejich souběhu</t>
  </si>
  <si>
    <t>1733315911</t>
  </si>
  <si>
    <t>229</t>
  </si>
  <si>
    <t>460560143</t>
  </si>
  <si>
    <t>Zásyp rýh ručně šířky 35 cm, hloubky 60 cm, z horniny třídy 3</t>
  </si>
  <si>
    <t>-1905187754</t>
  </si>
  <si>
    <t>214</t>
  </si>
  <si>
    <t>460581131</t>
  </si>
  <si>
    <t>Uvedení nezpevněného terénu do původního stavu v místě dočasného uložení výkopku s vyhrabáním, srovnáním a částečným dosetím trávy</t>
  </si>
  <si>
    <t>-1447836623</t>
  </si>
  <si>
    <t>224</t>
  </si>
  <si>
    <t>-2002792925</t>
  </si>
  <si>
    <t>243</t>
  </si>
  <si>
    <t>460600023</t>
  </si>
  <si>
    <t>Vodorovné přemístění horniny jakékoliv třídy do 1000 m</t>
  </si>
  <si>
    <t>1097965923</t>
  </si>
  <si>
    <t>244</t>
  </si>
  <si>
    <t>460600031</t>
  </si>
  <si>
    <t>Příplatek k vodorovnému přemístění horniny za každých dalších 1000 m</t>
  </si>
  <si>
    <t>-223786476</t>
  </si>
  <si>
    <t>748719100V08</t>
  </si>
  <si>
    <t>Stožárové pouzdro pr.300mm - doprava + montáž</t>
  </si>
  <si>
    <t>-1481387853</t>
  </si>
  <si>
    <t>3 - Ostatní náklady</t>
  </si>
  <si>
    <t>M - Práce a dodávky M</t>
  </si>
  <si>
    <t xml:space="preserve">    21-M - Elektromontáže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</si>
  <si>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</si>
  <si>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</si>
  <si>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</si>
  <si>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</si>
  <si>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</si>
  <si>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Zařízení staveniště</t>
  </si>
  <si>
    <t>Práce a dodávky M</t>
  </si>
  <si>
    <t>11</t>
  </si>
  <si>
    <t>210310009.D</t>
  </si>
  <si>
    <t>Použití montážních mechanismů - plošina</t>
  </si>
  <si>
    <t>hod</t>
  </si>
  <si>
    <t>-626221585</t>
  </si>
  <si>
    <t>OST</t>
  </si>
  <si>
    <t>012303000</t>
  </si>
  <si>
    <t>Geodetické práce po výstavbě</t>
  </si>
  <si>
    <t>Kč/hm</t>
  </si>
  <si>
    <t>262144</t>
  </si>
  <si>
    <t>-540398456</t>
  </si>
  <si>
    <t>044002000</t>
  </si>
  <si>
    <t>Revize</t>
  </si>
  <si>
    <t>SB</t>
  </si>
  <si>
    <t>1102829443</t>
  </si>
  <si>
    <t>V09</t>
  </si>
  <si>
    <t>Vlastní manipulace v síti VO při přepojování</t>
  </si>
  <si>
    <t>-1525759993</t>
  </si>
  <si>
    <t>V10</t>
  </si>
  <si>
    <t>Pomocné montáže, manipulace</t>
  </si>
  <si>
    <t>815723984</t>
  </si>
  <si>
    <t>Vedlejší rozpočtové náklady</t>
  </si>
  <si>
    <t>5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</si>
  <si>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</si>
  <si>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</si>
  <si>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</si>
  <si>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</si>
  <si>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</si>
  <si>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</si>
  <si>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591454526</t>
  </si>
  <si>
    <t>VRN3</t>
  </si>
  <si>
    <t>7</t>
  </si>
  <si>
    <t>034403000</t>
  </si>
  <si>
    <t>Dopravní značení na staveništi</t>
  </si>
  <si>
    <t>-1610880492</t>
  </si>
  <si>
    <t>VRN4</t>
  </si>
  <si>
    <t>Inženýrská činnost</t>
  </si>
  <si>
    <t>9</t>
  </si>
  <si>
    <t>041103000</t>
  </si>
  <si>
    <t>Autorský dozor projektanta</t>
  </si>
  <si>
    <t>-1298078703</t>
  </si>
  <si>
    <t>049103000</t>
  </si>
  <si>
    <t>Náklady vzniklé v souvislosti s realizací stavby</t>
  </si>
  <si>
    <t>-29734811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</si>
</sst>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2" borderId="22" xfId="0" applyNumberFormat="1" applyFont="1" applyFill="1" applyBorder="1" applyAlignment="1" applyProtection="1">
      <alignment vertical="center"/>
      <protection locked="0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19</v>
      </c>
    </row>
    <row r="7" s="1" customFormat="1" ht="12" customHeight="1">
      <c r="B7" s="18"/>
      <c r="C7" s="19"/>
      <c r="D7" s="29" t="s">
        <v>20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22</v>
      </c>
    </row>
    <row r="8" s="1" customFormat="1" ht="12" customHeight="1">
      <c r="B8" s="18"/>
      <c r="C8" s="19"/>
      <c r="D8" s="29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25</v>
      </c>
      <c r="AL8" s="19"/>
      <c r="AM8" s="19"/>
      <c r="AN8" s="30" t="s">
        <v>26</v>
      </c>
      <c r="AO8" s="19"/>
      <c r="AP8" s="19"/>
      <c r="AQ8" s="19"/>
      <c r="AR8" s="17"/>
      <c r="BG8" s="28"/>
      <c r="BS8" s="14" t="s">
        <v>27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28</v>
      </c>
    </row>
    <row r="10" s="1" customFormat="1" ht="12" customHeight="1">
      <c r="B10" s="18"/>
      <c r="C10" s="19"/>
      <c r="D10" s="29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30</v>
      </c>
      <c r="AL10" s="19"/>
      <c r="AM10" s="19"/>
      <c r="AN10" s="24" t="s">
        <v>31</v>
      </c>
      <c r="AO10" s="19"/>
      <c r="AP10" s="19"/>
      <c r="AQ10" s="19"/>
      <c r="AR10" s="17"/>
      <c r="BG10" s="28"/>
      <c r="BS10" s="14" t="s">
        <v>19</v>
      </c>
    </row>
    <row r="11" s="1" customFormat="1" ht="18.48" customHeight="1">
      <c r="B11" s="18"/>
      <c r="C11" s="19"/>
      <c r="D11" s="19"/>
      <c r="E11" s="24" t="s">
        <v>32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33</v>
      </c>
      <c r="AL11" s="19"/>
      <c r="AM11" s="19"/>
      <c r="AN11" s="24" t="s">
        <v>34</v>
      </c>
      <c r="AO11" s="19"/>
      <c r="AP11" s="19"/>
      <c r="AQ11" s="19"/>
      <c r="AR11" s="17"/>
      <c r="BG11" s="28"/>
      <c r="BS11" s="14" t="s">
        <v>19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19</v>
      </c>
    </row>
    <row r="13" s="1" customFormat="1" ht="12" customHeight="1">
      <c r="B13" s="18"/>
      <c r="C13" s="19"/>
      <c r="D13" s="29" t="s">
        <v>35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30</v>
      </c>
      <c r="AL13" s="19"/>
      <c r="AM13" s="19"/>
      <c r="AN13" s="31" t="s">
        <v>36</v>
      </c>
      <c r="AO13" s="19"/>
      <c r="AP13" s="19"/>
      <c r="AQ13" s="19"/>
      <c r="AR13" s="17"/>
      <c r="BG13" s="28"/>
      <c r="BS13" s="14" t="s">
        <v>19</v>
      </c>
    </row>
    <row r="14">
      <c r="B14" s="18"/>
      <c r="C14" s="19"/>
      <c r="D14" s="19"/>
      <c r="E14" s="31" t="s">
        <v>36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33</v>
      </c>
      <c r="AL14" s="19"/>
      <c r="AM14" s="19"/>
      <c r="AN14" s="31" t="s">
        <v>36</v>
      </c>
      <c r="AO14" s="19"/>
      <c r="AP14" s="19"/>
      <c r="AQ14" s="19"/>
      <c r="AR14" s="17"/>
      <c r="BG14" s="28"/>
      <c r="BS14" s="14" t="s">
        <v>19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5</v>
      </c>
    </row>
    <row r="16" s="1" customFormat="1" ht="12" customHeight="1">
      <c r="B16" s="18"/>
      <c r="C16" s="19"/>
      <c r="D16" s="29" t="s">
        <v>37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30</v>
      </c>
      <c r="AL16" s="19"/>
      <c r="AM16" s="19"/>
      <c r="AN16" s="24" t="s">
        <v>38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33</v>
      </c>
      <c r="AL17" s="19"/>
      <c r="AM17" s="19"/>
      <c r="AN17" s="24" t="s">
        <v>40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22</v>
      </c>
    </row>
    <row r="19" s="1" customFormat="1" ht="12" customHeight="1">
      <c r="B19" s="18"/>
      <c r="C19" s="19"/>
      <c r="D19" s="29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30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42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33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43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ROUND(AG94,0)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47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48</v>
      </c>
      <c r="E29" s="44"/>
      <c r="F29" s="29" t="s">
        <v>49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0)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50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0)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51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52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53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54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55</v>
      </c>
      <c r="U35" s="51"/>
      <c r="V35" s="51"/>
      <c r="W35" s="51"/>
      <c r="X35" s="53" t="s">
        <v>56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60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59</v>
      </c>
      <c r="AI60" s="39"/>
      <c r="AJ60" s="39"/>
      <c r="AK60" s="39"/>
      <c r="AL60" s="39"/>
      <c r="AM60" s="61" t="s">
        <v>60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61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62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60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59</v>
      </c>
      <c r="AI75" s="39"/>
      <c r="AJ75" s="39"/>
      <c r="AK75" s="39"/>
      <c r="AL75" s="39"/>
      <c r="AM75" s="61" t="s">
        <v>60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63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003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Nové VO Bike Park Jahodnice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23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P14, Kyje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25</v>
      </c>
      <c r="AJ87" s="37"/>
      <c r="AK87" s="37"/>
      <c r="AL87" s="37"/>
      <c r="AM87" s="76" t="str">
        <f>IF(AN8= "","",AN8)</f>
        <v>25. 8. 2021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29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Městská část Praha 14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37</v>
      </c>
      <c r="AJ89" s="37"/>
      <c r="AK89" s="37"/>
      <c r="AL89" s="37"/>
      <c r="AM89" s="77" t="str">
        <f>IF(E17="","",E17)</f>
        <v>ELEKTROŠTIKA, s.r.o.</v>
      </c>
      <c r="AN89" s="68"/>
      <c r="AO89" s="68"/>
      <c r="AP89" s="68"/>
      <c r="AQ89" s="37"/>
      <c r="AR89" s="41"/>
      <c r="AS89" s="78" t="s">
        <v>64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35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41</v>
      </c>
      <c r="AJ90" s="37"/>
      <c r="AK90" s="37"/>
      <c r="AL90" s="37"/>
      <c r="AM90" s="77" t="str">
        <f>IF(E20="","",E20)</f>
        <v>Jaroslav Šolc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65</v>
      </c>
      <c r="D92" s="91"/>
      <c r="E92" s="91"/>
      <c r="F92" s="91"/>
      <c r="G92" s="91"/>
      <c r="H92" s="92"/>
      <c r="I92" s="93" t="s">
        <v>66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67</v>
      </c>
      <c r="AH92" s="91"/>
      <c r="AI92" s="91"/>
      <c r="AJ92" s="91"/>
      <c r="AK92" s="91"/>
      <c r="AL92" s="91"/>
      <c r="AM92" s="91"/>
      <c r="AN92" s="93" t="s">
        <v>68</v>
      </c>
      <c r="AO92" s="91"/>
      <c r="AP92" s="95"/>
      <c r="AQ92" s="96" t="s">
        <v>69</v>
      </c>
      <c r="AR92" s="41"/>
      <c r="AS92" s="97" t="s">
        <v>70</v>
      </c>
      <c r="AT92" s="98" t="s">
        <v>71</v>
      </c>
      <c r="AU92" s="98" t="s">
        <v>72</v>
      </c>
      <c r="AV92" s="98" t="s">
        <v>73</v>
      </c>
      <c r="AW92" s="98" t="s">
        <v>74</v>
      </c>
      <c r="AX92" s="98" t="s">
        <v>75</v>
      </c>
      <c r="AY92" s="98" t="s">
        <v>76</v>
      </c>
      <c r="AZ92" s="98" t="s">
        <v>77</v>
      </c>
      <c r="BA92" s="98" t="s">
        <v>78</v>
      </c>
      <c r="BB92" s="98" t="s">
        <v>79</v>
      </c>
      <c r="BC92" s="98" t="s">
        <v>80</v>
      </c>
      <c r="BD92" s="98" t="s">
        <v>81</v>
      </c>
      <c r="BE92" s="98" t="s">
        <v>82</v>
      </c>
      <c r="BF92" s="99" t="s">
        <v>83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84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ROUND(AG95,0)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ROUND(AS95,0)</f>
        <v>0</v>
      </c>
      <c r="AT94" s="111">
        <f>ROUND(AT95,0)</f>
        <v>0</v>
      </c>
      <c r="AU94" s="112">
        <f>ROUND(AU95,0)</f>
        <v>0</v>
      </c>
      <c r="AV94" s="112">
        <f>ROUND(SUM(AX94:AY94),2)</f>
        <v>0</v>
      </c>
      <c r="AW94" s="113">
        <f>ROUND(AW95,5)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ROUND(BB95,0)</f>
        <v>0</v>
      </c>
      <c r="BC94" s="112">
        <f>ROUND(BC95,0)</f>
        <v>0</v>
      </c>
      <c r="BD94" s="112">
        <f>ROUND(BD95,0)</f>
        <v>0</v>
      </c>
      <c r="BE94" s="112">
        <f>ROUND(BE95,0)</f>
        <v>0</v>
      </c>
      <c r="BF94" s="114">
        <f>ROUND(BF95,0)</f>
        <v>0</v>
      </c>
      <c r="BG94" s="6"/>
      <c r="BS94" s="115" t="s">
        <v>85</v>
      </c>
      <c r="BT94" s="115" t="s">
        <v>86</v>
      </c>
      <c r="BU94" s="116" t="s">
        <v>87</v>
      </c>
      <c r="BV94" s="115" t="s">
        <v>88</v>
      </c>
      <c r="BW94" s="115" t="s">
        <v>6</v>
      </c>
      <c r="BX94" s="115" t="s">
        <v>89</v>
      </c>
      <c r="CL94" s="115" t="s">
        <v>1</v>
      </c>
    </row>
    <row r="95" s="7" customFormat="1" ht="16.5" customHeight="1">
      <c r="A95" s="7"/>
      <c r="B95" s="117"/>
      <c r="C95" s="118"/>
      <c r="D95" s="119" t="s">
        <v>90</v>
      </c>
      <c r="E95" s="119"/>
      <c r="F95" s="119"/>
      <c r="G95" s="119"/>
      <c r="H95" s="119"/>
      <c r="I95" s="120"/>
      <c r="J95" s="119" t="s">
        <v>91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ROUND(SUM(AG96:AG98),0)</f>
        <v>0</v>
      </c>
      <c r="AH95" s="120"/>
      <c r="AI95" s="120"/>
      <c r="AJ95" s="120"/>
      <c r="AK95" s="120"/>
      <c r="AL95" s="120"/>
      <c r="AM95" s="120"/>
      <c r="AN95" s="122">
        <f>SUM(AG95,AV95)</f>
        <v>0</v>
      </c>
      <c r="AO95" s="120"/>
      <c r="AP95" s="120"/>
      <c r="AQ95" s="123" t="s">
        <v>92</v>
      </c>
      <c r="AR95" s="124"/>
      <c r="AS95" s="125">
        <f>ROUND(SUM(AS96:AS98),0)</f>
        <v>0</v>
      </c>
      <c r="AT95" s="126">
        <f>ROUND(SUM(AT96:AT98),0)</f>
        <v>0</v>
      </c>
      <c r="AU95" s="127">
        <f>ROUND(SUM(AU96:AU98),0)</f>
        <v>0</v>
      </c>
      <c r="AV95" s="127">
        <f>ROUND(SUM(AX95:AY95),2)</f>
        <v>0</v>
      </c>
      <c r="AW95" s="128">
        <f>ROUND(SUM(AW96:AW98),5)</f>
        <v>0</v>
      </c>
      <c r="AX95" s="127">
        <f>ROUND(BB95*L29,2)</f>
        <v>0</v>
      </c>
      <c r="AY95" s="127">
        <f>ROUND(BC95*L30,2)</f>
        <v>0</v>
      </c>
      <c r="AZ95" s="127">
        <f>ROUND(BD95*L29,2)</f>
        <v>0</v>
      </c>
      <c r="BA95" s="127">
        <f>ROUND(BE95*L30,2)</f>
        <v>0</v>
      </c>
      <c r="BB95" s="127">
        <f>ROUND(SUM(BB96:BB98),0)</f>
        <v>0</v>
      </c>
      <c r="BC95" s="127">
        <f>ROUND(SUM(BC96:BC98),0)</f>
        <v>0</v>
      </c>
      <c r="BD95" s="127">
        <f>ROUND(SUM(BD96:BD98),0)</f>
        <v>0</v>
      </c>
      <c r="BE95" s="127">
        <f>ROUND(SUM(BE96:BE98),0)</f>
        <v>0</v>
      </c>
      <c r="BF95" s="129">
        <f>ROUND(SUM(BF96:BF98),0)</f>
        <v>0</v>
      </c>
      <c r="BG95" s="7"/>
      <c r="BS95" s="130" t="s">
        <v>85</v>
      </c>
      <c r="BT95" s="130" t="s">
        <v>22</v>
      </c>
      <c r="BU95" s="130" t="s">
        <v>87</v>
      </c>
      <c r="BV95" s="130" t="s">
        <v>88</v>
      </c>
      <c r="BW95" s="130" t="s">
        <v>93</v>
      </c>
      <c r="BX95" s="130" t="s">
        <v>6</v>
      </c>
      <c r="CL95" s="130" t="s">
        <v>1</v>
      </c>
      <c r="CM95" s="130" t="s">
        <v>94</v>
      </c>
    </row>
    <row r="96" s="4" customFormat="1" ht="16.5" customHeight="1">
      <c r="A96" s="131" t="s">
        <v>95</v>
      </c>
      <c r="B96" s="67"/>
      <c r="C96" s="132"/>
      <c r="D96" s="132"/>
      <c r="E96" s="133" t="s">
        <v>22</v>
      </c>
      <c r="F96" s="133"/>
      <c r="G96" s="133"/>
      <c r="H96" s="133"/>
      <c r="I96" s="133"/>
      <c r="J96" s="132"/>
      <c r="K96" s="133" t="s">
        <v>96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'1 - Elektromontáže'!K36</f>
        <v>0</v>
      </c>
      <c r="AH96" s="132"/>
      <c r="AI96" s="132"/>
      <c r="AJ96" s="132"/>
      <c r="AK96" s="132"/>
      <c r="AL96" s="132"/>
      <c r="AM96" s="132"/>
      <c r="AN96" s="134">
        <f>SUM(AG96,AV96)</f>
        <v>0</v>
      </c>
      <c r="AO96" s="132"/>
      <c r="AP96" s="132"/>
      <c r="AQ96" s="135" t="s">
        <v>97</v>
      </c>
      <c r="AR96" s="69"/>
      <c r="AS96" s="136">
        <f>'1 - Elektromontáže'!K33</f>
        <v>0</v>
      </c>
      <c r="AT96" s="137">
        <f>'1 - Elektromontáže'!K34</f>
        <v>0</v>
      </c>
      <c r="AU96" s="137">
        <v>0</v>
      </c>
      <c r="AV96" s="137">
        <f>ROUND(SUM(AX96:AY96),2)</f>
        <v>0</v>
      </c>
      <c r="AW96" s="138">
        <f>'1 - Elektromontáže'!T133</f>
        <v>0</v>
      </c>
      <c r="AX96" s="137">
        <f>'1 - Elektromontáže'!K39</f>
        <v>0</v>
      </c>
      <c r="AY96" s="137">
        <f>'1 - Elektromontáže'!K40</f>
        <v>0</v>
      </c>
      <c r="AZ96" s="137">
        <f>'1 - Elektromontáže'!K41</f>
        <v>0</v>
      </c>
      <c r="BA96" s="137">
        <f>'1 - Elektromontáže'!K42</f>
        <v>0</v>
      </c>
      <c r="BB96" s="137">
        <f>'1 - Elektromontáže'!F39</f>
        <v>0</v>
      </c>
      <c r="BC96" s="137">
        <f>'1 - Elektromontáže'!F40</f>
        <v>0</v>
      </c>
      <c r="BD96" s="137">
        <f>'1 - Elektromontáže'!F41</f>
        <v>0</v>
      </c>
      <c r="BE96" s="137">
        <f>'1 - Elektromontáže'!F42</f>
        <v>0</v>
      </c>
      <c r="BF96" s="139">
        <f>'1 - Elektromontáže'!F43</f>
        <v>0</v>
      </c>
      <c r="BG96" s="4"/>
      <c r="BT96" s="140" t="s">
        <v>94</v>
      </c>
      <c r="BV96" s="140" t="s">
        <v>88</v>
      </c>
      <c r="BW96" s="140" t="s">
        <v>98</v>
      </c>
      <c r="BX96" s="140" t="s">
        <v>93</v>
      </c>
      <c r="CL96" s="140" t="s">
        <v>1</v>
      </c>
    </row>
    <row r="97" s="4" customFormat="1" ht="16.5" customHeight="1">
      <c r="A97" s="131" t="s">
        <v>95</v>
      </c>
      <c r="B97" s="67"/>
      <c r="C97" s="132"/>
      <c r="D97" s="132"/>
      <c r="E97" s="133" t="s">
        <v>94</v>
      </c>
      <c r="F97" s="133"/>
      <c r="G97" s="133"/>
      <c r="H97" s="133"/>
      <c r="I97" s="133"/>
      <c r="J97" s="132"/>
      <c r="K97" s="133" t="s">
        <v>99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'2 - Zemní a montážní práce'!K36</f>
        <v>0</v>
      </c>
      <c r="AH97" s="132"/>
      <c r="AI97" s="132"/>
      <c r="AJ97" s="132"/>
      <c r="AK97" s="132"/>
      <c r="AL97" s="132"/>
      <c r="AM97" s="132"/>
      <c r="AN97" s="134">
        <f>SUM(AG97,AV97)</f>
        <v>0</v>
      </c>
      <c r="AO97" s="132"/>
      <c r="AP97" s="132"/>
      <c r="AQ97" s="135" t="s">
        <v>97</v>
      </c>
      <c r="AR97" s="69"/>
      <c r="AS97" s="136">
        <f>'2 - Zemní a montážní práce'!K33</f>
        <v>0</v>
      </c>
      <c r="AT97" s="137">
        <f>'2 - Zemní a montážní práce'!K34</f>
        <v>0</v>
      </c>
      <c r="AU97" s="137">
        <v>0</v>
      </c>
      <c r="AV97" s="137">
        <f>ROUND(SUM(AX97:AY97),2)</f>
        <v>0</v>
      </c>
      <c r="AW97" s="138">
        <f>'2 - Zemní a montážní práce'!T133</f>
        <v>0</v>
      </c>
      <c r="AX97" s="137">
        <f>'2 - Zemní a montážní práce'!K39</f>
        <v>0</v>
      </c>
      <c r="AY97" s="137">
        <f>'2 - Zemní a montážní práce'!K40</f>
        <v>0</v>
      </c>
      <c r="AZ97" s="137">
        <f>'2 - Zemní a montážní práce'!K41</f>
        <v>0</v>
      </c>
      <c r="BA97" s="137">
        <f>'2 - Zemní a montážní práce'!K42</f>
        <v>0</v>
      </c>
      <c r="BB97" s="137">
        <f>'2 - Zemní a montážní práce'!F39</f>
        <v>0</v>
      </c>
      <c r="BC97" s="137">
        <f>'2 - Zemní a montážní práce'!F40</f>
        <v>0</v>
      </c>
      <c r="BD97" s="137">
        <f>'2 - Zemní a montážní práce'!F41</f>
        <v>0</v>
      </c>
      <c r="BE97" s="137">
        <f>'2 - Zemní a montážní práce'!F42</f>
        <v>0</v>
      </c>
      <c r="BF97" s="139">
        <f>'2 - Zemní a montážní práce'!F43</f>
        <v>0</v>
      </c>
      <c r="BG97" s="4"/>
      <c r="BT97" s="140" t="s">
        <v>94</v>
      </c>
      <c r="BV97" s="140" t="s">
        <v>88</v>
      </c>
      <c r="BW97" s="140" t="s">
        <v>100</v>
      </c>
      <c r="BX97" s="140" t="s">
        <v>93</v>
      </c>
      <c r="CL97" s="140" t="s">
        <v>1</v>
      </c>
    </row>
    <row r="98" s="4" customFormat="1" ht="16.5" customHeight="1">
      <c r="A98" s="131" t="s">
        <v>95</v>
      </c>
      <c r="B98" s="67"/>
      <c r="C98" s="132"/>
      <c r="D98" s="132"/>
      <c r="E98" s="133" t="s">
        <v>101</v>
      </c>
      <c r="F98" s="133"/>
      <c r="G98" s="133"/>
      <c r="H98" s="133"/>
      <c r="I98" s="133"/>
      <c r="J98" s="132"/>
      <c r="K98" s="133" t="s">
        <v>102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'3 - Ostatní náklady'!K36</f>
        <v>0</v>
      </c>
      <c r="AH98" s="132"/>
      <c r="AI98" s="132"/>
      <c r="AJ98" s="132"/>
      <c r="AK98" s="132"/>
      <c r="AL98" s="132"/>
      <c r="AM98" s="132"/>
      <c r="AN98" s="134">
        <f>SUM(AG98,AV98)</f>
        <v>0</v>
      </c>
      <c r="AO98" s="132"/>
      <c r="AP98" s="132"/>
      <c r="AQ98" s="135" t="s">
        <v>97</v>
      </c>
      <c r="AR98" s="69"/>
      <c r="AS98" s="141">
        <f>'3 - Ostatní náklady'!K33</f>
        <v>0</v>
      </c>
      <c r="AT98" s="142">
        <f>'3 - Ostatní náklady'!K34</f>
        <v>0</v>
      </c>
      <c r="AU98" s="142">
        <v>0</v>
      </c>
      <c r="AV98" s="142">
        <f>ROUND(SUM(AX98:AY98),2)</f>
        <v>0</v>
      </c>
      <c r="AW98" s="143">
        <f>'3 - Ostatní náklady'!T137</f>
        <v>0</v>
      </c>
      <c r="AX98" s="142">
        <f>'3 - Ostatní náklady'!K39</f>
        <v>0</v>
      </c>
      <c r="AY98" s="142">
        <f>'3 - Ostatní náklady'!K40</f>
        <v>0</v>
      </c>
      <c r="AZ98" s="142">
        <f>'3 - Ostatní náklady'!K41</f>
        <v>0</v>
      </c>
      <c r="BA98" s="142">
        <f>'3 - Ostatní náklady'!K42</f>
        <v>0</v>
      </c>
      <c r="BB98" s="142">
        <f>'3 - Ostatní náklady'!F39</f>
        <v>0</v>
      </c>
      <c r="BC98" s="142">
        <f>'3 - Ostatní náklady'!F40</f>
        <v>0</v>
      </c>
      <c r="BD98" s="142">
        <f>'3 - Ostatní náklady'!F41</f>
        <v>0</v>
      </c>
      <c r="BE98" s="142">
        <f>'3 - Ostatní náklady'!F42</f>
        <v>0</v>
      </c>
      <c r="BF98" s="144">
        <f>'3 - Ostatní náklady'!F43</f>
        <v>0</v>
      </c>
      <c r="BG98" s="4"/>
      <c r="BT98" s="140" t="s">
        <v>94</v>
      </c>
      <c r="BV98" s="140" t="s">
        <v>88</v>
      </c>
      <c r="BW98" s="140" t="s">
        <v>103</v>
      </c>
      <c r="BX98" s="140" t="s">
        <v>93</v>
      </c>
      <c r="CL98" s="140" t="s">
        <v>1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</row>
  </sheetData>
  <sheetProtection sheet="1" formatColumns="0" formatRows="0" objects="1" scenarios="1" spinCount="100000" saltValue="gdFVijGJlB8ItTIjhC0M+c74izaCNDBuP2nK+2sb5jeR9xa06U6wxfqFSQ0jucQXGJWV9o5m2q+tj3VrTmdKZA==" hashValue="JRTX6qVo40DaE0SjEGl9TFR2hSL2Dc9cZKpR8Q8BPdSCAIB0wJlJ/EZprFWtg9W6daVM49PbswOsgMi48j/jEQ==" algorithmName="SHA-512" password="CC35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96" location="'1 - Elektromontáže'!C2" display="/"/>
    <hyperlink ref="A97" location="'2 - Zemní a montážní práce'!C2" display="/"/>
    <hyperlink ref="A98" location="'3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7"/>
      <c r="AT3" s="14" t="s">
        <v>94</v>
      </c>
    </row>
    <row r="4" s="1" customFormat="1" ht="24.96" customHeight="1">
      <c r="B4" s="17"/>
      <c r="D4" s="147" t="s">
        <v>104</v>
      </c>
      <c r="M4" s="17"/>
      <c r="N4" s="14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9" t="s">
        <v>17</v>
      </c>
      <c r="M6" s="17"/>
    </row>
    <row r="7" s="1" customFormat="1" ht="16.5" customHeight="1">
      <c r="B7" s="17"/>
      <c r="E7" s="150" t="str">
        <f>'Rekapitulace stavby'!K6</f>
        <v>Nové VO Bike Park Jahodnice</v>
      </c>
      <c r="F7" s="149"/>
      <c r="G7" s="149"/>
      <c r="H7" s="149"/>
      <c r="M7" s="17"/>
    </row>
    <row r="8" s="1" customFormat="1" ht="12" customHeight="1">
      <c r="B8" s="17"/>
      <c r="D8" s="149" t="s">
        <v>105</v>
      </c>
      <c r="M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1" t="s">
        <v>108</v>
      </c>
      <c r="F11" s="35"/>
      <c r="G11" s="35"/>
      <c r="H11" s="35"/>
      <c r="I11" s="35"/>
      <c r="J11" s="35"/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20</v>
      </c>
      <c r="E13" s="35"/>
      <c r="F13" s="140" t="s">
        <v>1</v>
      </c>
      <c r="G13" s="35"/>
      <c r="H13" s="35"/>
      <c r="I13" s="149" t="s">
        <v>21</v>
      </c>
      <c r="J13" s="140" t="s">
        <v>1</v>
      </c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23</v>
      </c>
      <c r="E14" s="35"/>
      <c r="F14" s="140" t="s">
        <v>24</v>
      </c>
      <c r="G14" s="35"/>
      <c r="H14" s="35"/>
      <c r="I14" s="149" t="s">
        <v>25</v>
      </c>
      <c r="J14" s="152" t="str">
        <f>'Rekapitulace stavby'!AN8</f>
        <v>25. 8. 2021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29</v>
      </c>
      <c r="E16" s="35"/>
      <c r="F16" s="35"/>
      <c r="G16" s="35"/>
      <c r="H16" s="35"/>
      <c r="I16" s="149" t="s">
        <v>30</v>
      </c>
      <c r="J16" s="140" t="s">
        <v>31</v>
      </c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0" t="s">
        <v>32</v>
      </c>
      <c r="F17" s="35"/>
      <c r="G17" s="35"/>
      <c r="H17" s="35"/>
      <c r="I17" s="149" t="s">
        <v>33</v>
      </c>
      <c r="J17" s="140" t="s">
        <v>34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35</v>
      </c>
      <c r="E19" s="35"/>
      <c r="F19" s="35"/>
      <c r="G19" s="35"/>
      <c r="H19" s="35"/>
      <c r="I19" s="149" t="s">
        <v>30</v>
      </c>
      <c r="J19" s="30" t="str">
        <f>'Rekapitulace stavby'!AN13</f>
        <v>Vyplň údaj</v>
      </c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40"/>
      <c r="G20" s="140"/>
      <c r="H20" s="140"/>
      <c r="I20" s="149" t="s">
        <v>33</v>
      </c>
      <c r="J20" s="30" t="str">
        <f>'Rekapitulace stavby'!AN14</f>
        <v>Vyplň údaj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37</v>
      </c>
      <c r="E22" s="35"/>
      <c r="F22" s="35"/>
      <c r="G22" s="35"/>
      <c r="H22" s="35"/>
      <c r="I22" s="149" t="s">
        <v>30</v>
      </c>
      <c r="J22" s="140" t="s">
        <v>38</v>
      </c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0" t="s">
        <v>39</v>
      </c>
      <c r="F23" s="35"/>
      <c r="G23" s="35"/>
      <c r="H23" s="35"/>
      <c r="I23" s="149" t="s">
        <v>33</v>
      </c>
      <c r="J23" s="140" t="s">
        <v>40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41</v>
      </c>
      <c r="E25" s="35"/>
      <c r="F25" s="35"/>
      <c r="G25" s="35"/>
      <c r="H25" s="35"/>
      <c r="I25" s="149" t="s">
        <v>30</v>
      </c>
      <c r="J25" s="140" t="s">
        <v>1</v>
      </c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0" t="s">
        <v>42</v>
      </c>
      <c r="F26" s="35"/>
      <c r="G26" s="35"/>
      <c r="H26" s="35"/>
      <c r="I26" s="149" t="s">
        <v>33</v>
      </c>
      <c r="J26" s="140" t="s">
        <v>1</v>
      </c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43</v>
      </c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3"/>
      <c r="M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157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140" t="s">
        <v>109</v>
      </c>
      <c r="E32" s="35"/>
      <c r="F32" s="35"/>
      <c r="G32" s="35"/>
      <c r="H32" s="35"/>
      <c r="I32" s="35"/>
      <c r="J32" s="35"/>
      <c r="K32" s="158">
        <f>K98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9" t="s">
        <v>110</v>
      </c>
      <c r="F33" s="35"/>
      <c r="G33" s="35"/>
      <c r="H33" s="35"/>
      <c r="I33" s="35"/>
      <c r="J33" s="35"/>
      <c r="K33" s="159">
        <f>I98</f>
        <v>0</v>
      </c>
      <c r="L33" s="35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>
      <c r="A34" s="35"/>
      <c r="B34" s="41"/>
      <c r="C34" s="35"/>
      <c r="D34" s="35"/>
      <c r="E34" s="149" t="s">
        <v>111</v>
      </c>
      <c r="F34" s="35"/>
      <c r="G34" s="35"/>
      <c r="H34" s="35"/>
      <c r="I34" s="35"/>
      <c r="J34" s="35"/>
      <c r="K34" s="159">
        <f>J98</f>
        <v>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0" t="s">
        <v>102</v>
      </c>
      <c r="E35" s="35"/>
      <c r="F35" s="35"/>
      <c r="G35" s="35"/>
      <c r="H35" s="35"/>
      <c r="I35" s="35"/>
      <c r="J35" s="35"/>
      <c r="K35" s="158">
        <f>K104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25.44" customHeight="1">
      <c r="A36" s="35"/>
      <c r="B36" s="41"/>
      <c r="C36" s="35"/>
      <c r="D36" s="161" t="s">
        <v>44</v>
      </c>
      <c r="E36" s="35"/>
      <c r="F36" s="35"/>
      <c r="G36" s="35"/>
      <c r="H36" s="35"/>
      <c r="I36" s="35"/>
      <c r="J36" s="35"/>
      <c r="K36" s="162">
        <f>ROUND(K32 + K35, 0)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6.96" customHeight="1">
      <c r="A37" s="35"/>
      <c r="B37" s="41"/>
      <c r="C37" s="35"/>
      <c r="D37" s="157"/>
      <c r="E37" s="157"/>
      <c r="F37" s="157"/>
      <c r="G37" s="157"/>
      <c r="H37" s="157"/>
      <c r="I37" s="157"/>
      <c r="J37" s="157"/>
      <c r="K37" s="157"/>
      <c r="L37" s="157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163" t="s">
        <v>46</v>
      </c>
      <c r="G38" s="35"/>
      <c r="H38" s="35"/>
      <c r="I38" s="163" t="s">
        <v>45</v>
      </c>
      <c r="J38" s="35"/>
      <c r="K38" s="163" t="s">
        <v>47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14.4" customHeight="1">
      <c r="A39" s="35"/>
      <c r="B39" s="41"/>
      <c r="C39" s="35"/>
      <c r="D39" s="164" t="s">
        <v>48</v>
      </c>
      <c r="E39" s="149" t="s">
        <v>49</v>
      </c>
      <c r="F39" s="159">
        <f>ROUND((SUM(BE104:BE111) + SUM(BE133:BE174)),  0)</f>
        <v>0</v>
      </c>
      <c r="G39" s="35"/>
      <c r="H39" s="35"/>
      <c r="I39" s="165">
        <v>0.20999999999999999</v>
      </c>
      <c r="J39" s="35"/>
      <c r="K39" s="159">
        <f>ROUND(((SUM(BE104:BE111) + SUM(BE133:BE174))*I39),  0)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149" t="s">
        <v>50</v>
      </c>
      <c r="F40" s="159">
        <f>ROUND((SUM(BF104:BF111) + SUM(BF133:BF174)),  0)</f>
        <v>0</v>
      </c>
      <c r="G40" s="35"/>
      <c r="H40" s="35"/>
      <c r="I40" s="165">
        <v>0.14999999999999999</v>
      </c>
      <c r="J40" s="35"/>
      <c r="K40" s="159">
        <f>ROUND(((SUM(BF104:BF111) + SUM(BF133:BF174))*I40),  0)</f>
        <v>0</v>
      </c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9" t="s">
        <v>51</v>
      </c>
      <c r="F41" s="159">
        <f>ROUND((SUM(BG104:BG111) + SUM(BG133:BG174)),  0)</f>
        <v>0</v>
      </c>
      <c r="G41" s="35"/>
      <c r="H41" s="35"/>
      <c r="I41" s="165">
        <v>0.20999999999999999</v>
      </c>
      <c r="J41" s="35"/>
      <c r="K41" s="159">
        <f>0</f>
        <v>0</v>
      </c>
      <c r="L41" s="35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149" t="s">
        <v>52</v>
      </c>
      <c r="F42" s="159">
        <f>ROUND((SUM(BH104:BH111) + SUM(BH133:BH174)),  0)</f>
        <v>0</v>
      </c>
      <c r="G42" s="35"/>
      <c r="H42" s="35"/>
      <c r="I42" s="165">
        <v>0.14999999999999999</v>
      </c>
      <c r="J42" s="35"/>
      <c r="K42" s="159">
        <f>0</f>
        <v>0</v>
      </c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14.4" customHeight="1">
      <c r="A43" s="35"/>
      <c r="B43" s="41"/>
      <c r="C43" s="35"/>
      <c r="D43" s="35"/>
      <c r="E43" s="149" t="s">
        <v>53</v>
      </c>
      <c r="F43" s="159">
        <f>ROUND((SUM(BI104:BI111) + SUM(BI133:BI174)),  0)</f>
        <v>0</v>
      </c>
      <c r="G43" s="35"/>
      <c r="H43" s="35"/>
      <c r="I43" s="165">
        <v>0</v>
      </c>
      <c r="J43" s="35"/>
      <c r="K43" s="159">
        <f>0</f>
        <v>0</v>
      </c>
      <c r="L43" s="35"/>
      <c r="M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5.44" customHeight="1">
      <c r="A45" s="35"/>
      <c r="B45" s="41"/>
      <c r="C45" s="166"/>
      <c r="D45" s="167" t="s">
        <v>54</v>
      </c>
      <c r="E45" s="168"/>
      <c r="F45" s="168"/>
      <c r="G45" s="169" t="s">
        <v>55</v>
      </c>
      <c r="H45" s="170" t="s">
        <v>56</v>
      </c>
      <c r="I45" s="168"/>
      <c r="J45" s="168"/>
      <c r="K45" s="171">
        <f>SUM(K36:K43)</f>
        <v>0</v>
      </c>
      <c r="L45" s="172"/>
      <c r="M45" s="6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4.4" customHeight="1">
      <c r="A46" s="35"/>
      <c r="B46" s="41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6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174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176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179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176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112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Nové VO Bike Park Jahodnice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="2" customFormat="1" ht="16.5" customHeight="1">
      <c r="A87" s="35"/>
      <c r="B87" s="36"/>
      <c r="C87" s="37"/>
      <c r="D87" s="37"/>
      <c r="E87" s="184" t="s">
        <v>106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1 - Elektromontáže</v>
      </c>
      <c r="F89" s="37"/>
      <c r="G89" s="37"/>
      <c r="H89" s="37"/>
      <c r="I89" s="37"/>
      <c r="J89" s="37"/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23</v>
      </c>
      <c r="D91" s="37"/>
      <c r="E91" s="37"/>
      <c r="F91" s="24" t="str">
        <f>F14</f>
        <v>P14, Kyje</v>
      </c>
      <c r="G91" s="37"/>
      <c r="H91" s="37"/>
      <c r="I91" s="29" t="s">
        <v>25</v>
      </c>
      <c r="J91" s="76" t="str">
        <f>IF(J14="","",J14)</f>
        <v>25. 8. 2021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29</v>
      </c>
      <c r="D93" s="37"/>
      <c r="E93" s="37"/>
      <c r="F93" s="24" t="str">
        <f>E17</f>
        <v>Městská část Praha 14</v>
      </c>
      <c r="G93" s="37"/>
      <c r="H93" s="37"/>
      <c r="I93" s="29" t="s">
        <v>37</v>
      </c>
      <c r="J93" s="33" t="str">
        <f>E23</f>
        <v>ELEKTROŠTIKA, s.r.o.</v>
      </c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35</v>
      </c>
      <c r="D94" s="37"/>
      <c r="E94" s="37"/>
      <c r="F94" s="24" t="str">
        <f>IF(E20="","",E20)</f>
        <v>Vyplň údaj</v>
      </c>
      <c r="G94" s="37"/>
      <c r="H94" s="37"/>
      <c r="I94" s="29" t="s">
        <v>41</v>
      </c>
      <c r="J94" s="33" t="str">
        <f>E26</f>
        <v>Jaroslav Šolc</v>
      </c>
      <c r="K94" s="37"/>
      <c r="L94" s="37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5" t="s">
        <v>113</v>
      </c>
      <c r="D96" s="186"/>
      <c r="E96" s="186"/>
      <c r="F96" s="186"/>
      <c r="G96" s="186"/>
      <c r="H96" s="186"/>
      <c r="I96" s="187" t="s">
        <v>114</v>
      </c>
      <c r="J96" s="187" t="s">
        <v>115</v>
      </c>
      <c r="K96" s="187" t="s">
        <v>116</v>
      </c>
      <c r="L96" s="186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8" t="s">
        <v>117</v>
      </c>
      <c r="D98" s="37"/>
      <c r="E98" s="37"/>
      <c r="F98" s="37"/>
      <c r="G98" s="37"/>
      <c r="H98" s="37"/>
      <c r="I98" s="107">
        <f>Q133</f>
        <v>0</v>
      </c>
      <c r="J98" s="107">
        <f>R133</f>
        <v>0</v>
      </c>
      <c r="K98" s="107">
        <f>K133</f>
        <v>0</v>
      </c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89"/>
      <c r="C99" s="190"/>
      <c r="D99" s="191" t="s">
        <v>119</v>
      </c>
      <c r="E99" s="192"/>
      <c r="F99" s="192"/>
      <c r="G99" s="192"/>
      <c r="H99" s="192"/>
      <c r="I99" s="193">
        <f>Q134</f>
        <v>0</v>
      </c>
      <c r="J99" s="193">
        <f>R134</f>
        <v>0</v>
      </c>
      <c r="K99" s="193">
        <f>K134</f>
        <v>0</v>
      </c>
      <c r="L99" s="190"/>
      <c r="M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2"/>
      <c r="D100" s="196" t="s">
        <v>120</v>
      </c>
      <c r="E100" s="197"/>
      <c r="F100" s="197"/>
      <c r="G100" s="197"/>
      <c r="H100" s="197"/>
      <c r="I100" s="198">
        <f>Q135</f>
        <v>0</v>
      </c>
      <c r="J100" s="198">
        <f>R135</f>
        <v>0</v>
      </c>
      <c r="K100" s="198">
        <f>K135</f>
        <v>0</v>
      </c>
      <c r="L100" s="132"/>
      <c r="M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121</v>
      </c>
      <c r="E101" s="192"/>
      <c r="F101" s="192"/>
      <c r="G101" s="192"/>
      <c r="H101" s="192"/>
      <c r="I101" s="193">
        <f>Q171</f>
        <v>0</v>
      </c>
      <c r="J101" s="193">
        <f>R171</f>
        <v>0</v>
      </c>
      <c r="K101" s="193">
        <f>K171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9.28" customHeight="1">
      <c r="A104" s="35"/>
      <c r="B104" s="36"/>
      <c r="C104" s="188" t="s">
        <v>122</v>
      </c>
      <c r="D104" s="37"/>
      <c r="E104" s="37"/>
      <c r="F104" s="37"/>
      <c r="G104" s="37"/>
      <c r="H104" s="37"/>
      <c r="I104" s="37"/>
      <c r="J104" s="37"/>
      <c r="K104" s="200">
        <f>ROUND(K105 + K106 + K107 + K108 + K109 + K110,0)</f>
        <v>0</v>
      </c>
      <c r="L104" s="37"/>
      <c r="M104" s="60"/>
      <c r="O104" s="201" t="s">
        <v>48</v>
      </c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8" customHeight="1">
      <c r="A105" s="35"/>
      <c r="B105" s="36"/>
      <c r="C105" s="37"/>
      <c r="D105" s="202" t="s">
        <v>123</v>
      </c>
      <c r="E105" s="203"/>
      <c r="F105" s="203"/>
      <c r="G105" s="37"/>
      <c r="H105" s="37"/>
      <c r="I105" s="37"/>
      <c r="J105" s="37"/>
      <c r="K105" s="204">
        <v>0</v>
      </c>
      <c r="L105" s="37"/>
      <c r="M105" s="205"/>
      <c r="N105" s="206"/>
      <c r="O105" s="207" t="s">
        <v>49</v>
      </c>
      <c r="P105" s="206"/>
      <c r="Q105" s="206"/>
      <c r="R105" s="206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9" t="s">
        <v>124</v>
      </c>
      <c r="AZ105" s="206"/>
      <c r="BA105" s="206"/>
      <c r="BB105" s="206"/>
      <c r="BC105" s="206"/>
      <c r="BD105" s="206"/>
      <c r="BE105" s="210">
        <f>IF(O105="základní",K105,0)</f>
        <v>0</v>
      </c>
      <c r="BF105" s="210">
        <f>IF(O105="snížená",K105,0)</f>
        <v>0</v>
      </c>
      <c r="BG105" s="210">
        <f>IF(O105="zákl. přenesená",K105,0)</f>
        <v>0</v>
      </c>
      <c r="BH105" s="210">
        <f>IF(O105="sníž. přenesená",K105,0)</f>
        <v>0</v>
      </c>
      <c r="BI105" s="210">
        <f>IF(O105="nulová",K105,0)</f>
        <v>0</v>
      </c>
      <c r="BJ105" s="209" t="s">
        <v>22</v>
      </c>
      <c r="BK105" s="206"/>
      <c r="BL105" s="206"/>
      <c r="BM105" s="206"/>
    </row>
    <row r="106" s="2" customFormat="1" ht="18" customHeight="1">
      <c r="A106" s="35"/>
      <c r="B106" s="36"/>
      <c r="C106" s="37"/>
      <c r="D106" s="202" t="s">
        <v>125</v>
      </c>
      <c r="E106" s="203"/>
      <c r="F106" s="203"/>
      <c r="G106" s="37"/>
      <c r="H106" s="37"/>
      <c r="I106" s="37"/>
      <c r="J106" s="37"/>
      <c r="K106" s="204">
        <v>0</v>
      </c>
      <c r="L106" s="37"/>
      <c r="M106" s="205"/>
      <c r="N106" s="206"/>
      <c r="O106" s="207" t="s">
        <v>49</v>
      </c>
      <c r="P106" s="206"/>
      <c r="Q106" s="206"/>
      <c r="R106" s="206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9" t="s">
        <v>124</v>
      </c>
      <c r="AZ106" s="206"/>
      <c r="BA106" s="206"/>
      <c r="BB106" s="206"/>
      <c r="BC106" s="206"/>
      <c r="BD106" s="206"/>
      <c r="BE106" s="210">
        <f>IF(O106="základní",K106,0)</f>
        <v>0</v>
      </c>
      <c r="BF106" s="210">
        <f>IF(O106="snížená",K106,0)</f>
        <v>0</v>
      </c>
      <c r="BG106" s="210">
        <f>IF(O106="zákl. přenesená",K106,0)</f>
        <v>0</v>
      </c>
      <c r="BH106" s="210">
        <f>IF(O106="sníž. přenesená",K106,0)</f>
        <v>0</v>
      </c>
      <c r="BI106" s="210">
        <f>IF(O106="nulová",K106,0)</f>
        <v>0</v>
      </c>
      <c r="BJ106" s="209" t="s">
        <v>22</v>
      </c>
      <c r="BK106" s="206"/>
      <c r="BL106" s="206"/>
      <c r="BM106" s="206"/>
    </row>
    <row r="107" s="2" customFormat="1" ht="18" customHeight="1">
      <c r="A107" s="35"/>
      <c r="B107" s="36"/>
      <c r="C107" s="37"/>
      <c r="D107" s="202" t="s">
        <v>126</v>
      </c>
      <c r="E107" s="203"/>
      <c r="F107" s="203"/>
      <c r="G107" s="37"/>
      <c r="H107" s="37"/>
      <c r="I107" s="37"/>
      <c r="J107" s="37"/>
      <c r="K107" s="204">
        <v>0</v>
      </c>
      <c r="L107" s="37"/>
      <c r="M107" s="205"/>
      <c r="N107" s="206"/>
      <c r="O107" s="207" t="s">
        <v>49</v>
      </c>
      <c r="P107" s="206"/>
      <c r="Q107" s="206"/>
      <c r="R107" s="206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9" t="s">
        <v>124</v>
      </c>
      <c r="AZ107" s="206"/>
      <c r="BA107" s="206"/>
      <c r="BB107" s="206"/>
      <c r="BC107" s="206"/>
      <c r="BD107" s="206"/>
      <c r="BE107" s="210">
        <f>IF(O107="základní",K107,0)</f>
        <v>0</v>
      </c>
      <c r="BF107" s="210">
        <f>IF(O107="snížená",K107,0)</f>
        <v>0</v>
      </c>
      <c r="BG107" s="210">
        <f>IF(O107="zákl. přenesená",K107,0)</f>
        <v>0</v>
      </c>
      <c r="BH107" s="210">
        <f>IF(O107="sníž. přenesená",K107,0)</f>
        <v>0</v>
      </c>
      <c r="BI107" s="210">
        <f>IF(O107="nulová",K107,0)</f>
        <v>0</v>
      </c>
      <c r="BJ107" s="209" t="s">
        <v>22</v>
      </c>
      <c r="BK107" s="206"/>
      <c r="BL107" s="206"/>
      <c r="BM107" s="206"/>
    </row>
    <row r="108" s="2" customFormat="1" ht="18" customHeight="1">
      <c r="A108" s="35"/>
      <c r="B108" s="36"/>
      <c r="C108" s="37"/>
      <c r="D108" s="202" t="s">
        <v>126</v>
      </c>
      <c r="E108" s="203"/>
      <c r="F108" s="203"/>
      <c r="G108" s="37"/>
      <c r="H108" s="37"/>
      <c r="I108" s="37"/>
      <c r="J108" s="37"/>
      <c r="K108" s="204">
        <v>0</v>
      </c>
      <c r="L108" s="37"/>
      <c r="M108" s="205"/>
      <c r="N108" s="206"/>
      <c r="O108" s="207" t="s">
        <v>50</v>
      </c>
      <c r="P108" s="206"/>
      <c r="Q108" s="206"/>
      <c r="R108" s="206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9" t="s">
        <v>124</v>
      </c>
      <c r="AZ108" s="206"/>
      <c r="BA108" s="206"/>
      <c r="BB108" s="206"/>
      <c r="BC108" s="206"/>
      <c r="BD108" s="206"/>
      <c r="BE108" s="210">
        <f>IF(O108="základní",K108,0)</f>
        <v>0</v>
      </c>
      <c r="BF108" s="210">
        <f>IF(O108="snížená",K108,0)</f>
        <v>0</v>
      </c>
      <c r="BG108" s="210">
        <f>IF(O108="zákl. přenesená",K108,0)</f>
        <v>0</v>
      </c>
      <c r="BH108" s="210">
        <f>IF(O108="sníž. přenesená",K108,0)</f>
        <v>0</v>
      </c>
      <c r="BI108" s="210">
        <f>IF(O108="nulová",K108,0)</f>
        <v>0</v>
      </c>
      <c r="BJ108" s="209" t="s">
        <v>94</v>
      </c>
      <c r="BK108" s="206"/>
      <c r="BL108" s="206"/>
      <c r="BM108" s="206"/>
    </row>
    <row r="109" s="2" customFormat="1" ht="18" customHeight="1">
      <c r="A109" s="35"/>
      <c r="B109" s="36"/>
      <c r="C109" s="37"/>
      <c r="D109" s="202" t="s">
        <v>127</v>
      </c>
      <c r="E109" s="203"/>
      <c r="F109" s="203"/>
      <c r="G109" s="37"/>
      <c r="H109" s="37"/>
      <c r="I109" s="37"/>
      <c r="J109" s="37"/>
      <c r="K109" s="204">
        <v>0</v>
      </c>
      <c r="L109" s="37"/>
      <c r="M109" s="205"/>
      <c r="N109" s="206"/>
      <c r="O109" s="207" t="s">
        <v>50</v>
      </c>
      <c r="P109" s="206"/>
      <c r="Q109" s="206"/>
      <c r="R109" s="206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9" t="s">
        <v>124</v>
      </c>
      <c r="AZ109" s="206"/>
      <c r="BA109" s="206"/>
      <c r="BB109" s="206"/>
      <c r="BC109" s="206"/>
      <c r="BD109" s="206"/>
      <c r="BE109" s="210">
        <f>IF(O109="základní",K109,0)</f>
        <v>0</v>
      </c>
      <c r="BF109" s="210">
        <f>IF(O109="snížená",K109,0)</f>
        <v>0</v>
      </c>
      <c r="BG109" s="210">
        <f>IF(O109="zákl. přenesená",K109,0)</f>
        <v>0</v>
      </c>
      <c r="BH109" s="210">
        <f>IF(O109="sníž. přenesená",K109,0)</f>
        <v>0</v>
      </c>
      <c r="BI109" s="210">
        <f>IF(O109="nulová",K109,0)</f>
        <v>0</v>
      </c>
      <c r="BJ109" s="209" t="s">
        <v>94</v>
      </c>
      <c r="BK109" s="206"/>
      <c r="BL109" s="206"/>
      <c r="BM109" s="206"/>
    </row>
    <row r="110" s="2" customFormat="1" ht="18" customHeight="1">
      <c r="A110" s="35"/>
      <c r="B110" s="36"/>
      <c r="C110" s="37"/>
      <c r="D110" s="203" t="s">
        <v>128</v>
      </c>
      <c r="E110" s="37"/>
      <c r="F110" s="37"/>
      <c r="G110" s="37"/>
      <c r="H110" s="37"/>
      <c r="I110" s="37"/>
      <c r="J110" s="37"/>
      <c r="K110" s="204">
        <f>ROUND(K32*T110,0)</f>
        <v>0</v>
      </c>
      <c r="L110" s="37"/>
      <c r="M110" s="205"/>
      <c r="N110" s="206"/>
      <c r="O110" s="207" t="s">
        <v>50</v>
      </c>
      <c r="P110" s="206"/>
      <c r="Q110" s="206"/>
      <c r="R110" s="206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9" t="s">
        <v>129</v>
      </c>
      <c r="AZ110" s="206"/>
      <c r="BA110" s="206"/>
      <c r="BB110" s="206"/>
      <c r="BC110" s="206"/>
      <c r="BD110" s="206"/>
      <c r="BE110" s="210">
        <f>IF(O110="základní",K110,0)</f>
        <v>0</v>
      </c>
      <c r="BF110" s="210">
        <f>IF(O110="snížená",K110,0)</f>
        <v>0</v>
      </c>
      <c r="BG110" s="210">
        <f>IF(O110="zákl. přenesená",K110,0)</f>
        <v>0</v>
      </c>
      <c r="BH110" s="210">
        <f>IF(O110="sníž. přenesená",K110,0)</f>
        <v>0</v>
      </c>
      <c r="BI110" s="210">
        <f>IF(O110="nulová",K110,0)</f>
        <v>0</v>
      </c>
      <c r="BJ110" s="209" t="s">
        <v>94</v>
      </c>
      <c r="BK110" s="206"/>
      <c r="BL110" s="206"/>
      <c r="BM110" s="206"/>
    </row>
    <row r="111" s="2" customForma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9.28" customHeight="1">
      <c r="A112" s="35"/>
      <c r="B112" s="36"/>
      <c r="C112" s="211" t="s">
        <v>130</v>
      </c>
      <c r="D112" s="186"/>
      <c r="E112" s="186"/>
      <c r="F112" s="186"/>
      <c r="G112" s="186"/>
      <c r="H112" s="186"/>
      <c r="I112" s="186"/>
      <c r="J112" s="186"/>
      <c r="K112" s="212">
        <f>ROUND(K98+K104,0)</f>
        <v>0</v>
      </c>
      <c r="L112" s="186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131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17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4" t="str">
        <f>E7</f>
        <v>Nové VO Bike Park Jahodnice</v>
      </c>
      <c r="F121" s="29"/>
      <c r="G121" s="29"/>
      <c r="H121" s="29"/>
      <c r="I121" s="37"/>
      <c r="J121" s="37"/>
      <c r="K121" s="37"/>
      <c r="L121" s="37"/>
      <c r="M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105</v>
      </c>
      <c r="D122" s="19"/>
      <c r="E122" s="19"/>
      <c r="F122" s="19"/>
      <c r="G122" s="19"/>
      <c r="H122" s="19"/>
      <c r="I122" s="19"/>
      <c r="J122" s="19"/>
      <c r="K122" s="19"/>
      <c r="L122" s="19"/>
      <c r="M122" s="17"/>
    </row>
    <row r="123" s="2" customFormat="1" ht="16.5" customHeight="1">
      <c r="A123" s="35"/>
      <c r="B123" s="36"/>
      <c r="C123" s="37"/>
      <c r="D123" s="37"/>
      <c r="E123" s="184" t="s">
        <v>106</v>
      </c>
      <c r="F123" s="37"/>
      <c r="G123" s="37"/>
      <c r="H123" s="37"/>
      <c r="I123" s="37"/>
      <c r="J123" s="37"/>
      <c r="K123" s="37"/>
      <c r="L123" s="37"/>
      <c r="M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107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E11</f>
        <v>1 - Elektromontáže</v>
      </c>
      <c r="F125" s="37"/>
      <c r="G125" s="37"/>
      <c r="H125" s="37"/>
      <c r="I125" s="37"/>
      <c r="J125" s="37"/>
      <c r="K125" s="37"/>
      <c r="L125" s="37"/>
      <c r="M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23</v>
      </c>
      <c r="D127" s="37"/>
      <c r="E127" s="37"/>
      <c r="F127" s="24" t="str">
        <f>F14</f>
        <v>P14, Kyje</v>
      </c>
      <c r="G127" s="37"/>
      <c r="H127" s="37"/>
      <c r="I127" s="29" t="s">
        <v>25</v>
      </c>
      <c r="J127" s="76" t="str">
        <f>IF(J14="","",J14)</f>
        <v>25. 8. 2021</v>
      </c>
      <c r="K127" s="37"/>
      <c r="L127" s="37"/>
      <c r="M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29</v>
      </c>
      <c r="D129" s="37"/>
      <c r="E129" s="37"/>
      <c r="F129" s="24" t="str">
        <f>E17</f>
        <v>Městská část Praha 14</v>
      </c>
      <c r="G129" s="37"/>
      <c r="H129" s="37"/>
      <c r="I129" s="29" t="s">
        <v>37</v>
      </c>
      <c r="J129" s="33" t="str">
        <f>E23</f>
        <v>ELEKTROŠTIKA, s.r.o.</v>
      </c>
      <c r="K129" s="37"/>
      <c r="L129" s="37"/>
      <c r="M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35</v>
      </c>
      <c r="D130" s="37"/>
      <c r="E130" s="37"/>
      <c r="F130" s="24" t="str">
        <f>IF(E20="","",E20)</f>
        <v>Vyplň údaj</v>
      </c>
      <c r="G130" s="37"/>
      <c r="H130" s="37"/>
      <c r="I130" s="29" t="s">
        <v>41</v>
      </c>
      <c r="J130" s="33" t="str">
        <f>E26</f>
        <v>Jaroslav Šolc</v>
      </c>
      <c r="K130" s="37"/>
      <c r="L130" s="37"/>
      <c r="M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13"/>
      <c r="B132" s="214"/>
      <c r="C132" s="215" t="s">
        <v>132</v>
      </c>
      <c r="D132" s="216" t="s">
        <v>69</v>
      </c>
      <c r="E132" s="216" t="s">
        <v>65</v>
      </c>
      <c r="F132" s="216" t="s">
        <v>66</v>
      </c>
      <c r="G132" s="216" t="s">
        <v>133</v>
      </c>
      <c r="H132" s="216" t="s">
        <v>134</v>
      </c>
      <c r="I132" s="216" t="s">
        <v>135</v>
      </c>
      <c r="J132" s="216" t="s">
        <v>136</v>
      </c>
      <c r="K132" s="217" t="s">
        <v>116</v>
      </c>
      <c r="L132" s="218" t="s">
        <v>137</v>
      </c>
      <c r="M132" s="219"/>
      <c r="N132" s="97" t="s">
        <v>1</v>
      </c>
      <c r="O132" s="98" t="s">
        <v>48</v>
      </c>
      <c r="P132" s="98" t="s">
        <v>138</v>
      </c>
      <c r="Q132" s="98" t="s">
        <v>139</v>
      </c>
      <c r="R132" s="98" t="s">
        <v>140</v>
      </c>
      <c r="S132" s="98" t="s">
        <v>141</v>
      </c>
      <c r="T132" s="98" t="s">
        <v>142</v>
      </c>
      <c r="U132" s="98" t="s">
        <v>143</v>
      </c>
      <c r="V132" s="98" t="s">
        <v>144</v>
      </c>
      <c r="W132" s="98" t="s">
        <v>145</v>
      </c>
      <c r="X132" s="99" t="s">
        <v>146</v>
      </c>
      <c r="Y132" s="213"/>
      <c r="Z132" s="213"/>
      <c r="AA132" s="213"/>
      <c r="AB132" s="213"/>
      <c r="AC132" s="213"/>
      <c r="AD132" s="213"/>
      <c r="AE132" s="213"/>
    </row>
    <row r="133" s="2" customFormat="1" ht="22.8" customHeight="1">
      <c r="A133" s="35"/>
      <c r="B133" s="36"/>
      <c r="C133" s="104" t="s">
        <v>147</v>
      </c>
      <c r="D133" s="37"/>
      <c r="E133" s="37"/>
      <c r="F133" s="37"/>
      <c r="G133" s="37"/>
      <c r="H133" s="37"/>
      <c r="I133" s="37"/>
      <c r="J133" s="37"/>
      <c r="K133" s="220">
        <f>BK133</f>
        <v>0</v>
      </c>
      <c r="L133" s="37"/>
      <c r="M133" s="41"/>
      <c r="N133" s="100"/>
      <c r="O133" s="221"/>
      <c r="P133" s="101"/>
      <c r="Q133" s="222">
        <f>Q134+Q171</f>
        <v>0</v>
      </c>
      <c r="R133" s="222">
        <f>R134+R171</f>
        <v>0</v>
      </c>
      <c r="S133" s="101"/>
      <c r="T133" s="223">
        <f>T134+T171</f>
        <v>0</v>
      </c>
      <c r="U133" s="101"/>
      <c r="V133" s="223">
        <f>V134+V171</f>
        <v>3.1978900000000001</v>
      </c>
      <c r="W133" s="101"/>
      <c r="X133" s="224">
        <f>X134+X171</f>
        <v>0</v>
      </c>
      <c r="Y133" s="35"/>
      <c r="Z133" s="35"/>
      <c r="AA133" s="35"/>
      <c r="AB133" s="35"/>
      <c r="AC133" s="35"/>
      <c r="AD133" s="35"/>
      <c r="AE133" s="35"/>
      <c r="AT133" s="14" t="s">
        <v>85</v>
      </c>
      <c r="AU133" s="14" t="s">
        <v>118</v>
      </c>
      <c r="BK133" s="225">
        <f>BK134+BK171</f>
        <v>0</v>
      </c>
    </row>
    <row r="134" s="12" customFormat="1" ht="25.92" customHeight="1">
      <c r="A134" s="12"/>
      <c r="B134" s="226"/>
      <c r="C134" s="227"/>
      <c r="D134" s="228" t="s">
        <v>85</v>
      </c>
      <c r="E134" s="229" t="s">
        <v>148</v>
      </c>
      <c r="F134" s="229" t="s">
        <v>149</v>
      </c>
      <c r="G134" s="227"/>
      <c r="H134" s="227"/>
      <c r="I134" s="230"/>
      <c r="J134" s="230"/>
      <c r="K134" s="231">
        <f>BK134</f>
        <v>0</v>
      </c>
      <c r="L134" s="227"/>
      <c r="M134" s="232"/>
      <c r="N134" s="233"/>
      <c r="O134" s="234"/>
      <c r="P134" s="234"/>
      <c r="Q134" s="235">
        <f>Q135</f>
        <v>0</v>
      </c>
      <c r="R134" s="235">
        <f>R135</f>
        <v>0</v>
      </c>
      <c r="S134" s="234"/>
      <c r="T134" s="236">
        <f>T135</f>
        <v>0</v>
      </c>
      <c r="U134" s="234"/>
      <c r="V134" s="236">
        <f>V135</f>
        <v>3.1978900000000001</v>
      </c>
      <c r="W134" s="234"/>
      <c r="X134" s="237">
        <f>X135</f>
        <v>0</v>
      </c>
      <c r="Y134" s="12"/>
      <c r="Z134" s="12"/>
      <c r="AA134" s="12"/>
      <c r="AB134" s="12"/>
      <c r="AC134" s="12"/>
      <c r="AD134" s="12"/>
      <c r="AE134" s="12"/>
      <c r="AR134" s="238" t="s">
        <v>94</v>
      </c>
      <c r="AT134" s="239" t="s">
        <v>85</v>
      </c>
      <c r="AU134" s="239" t="s">
        <v>86</v>
      </c>
      <c r="AY134" s="238" t="s">
        <v>150</v>
      </c>
      <c r="BK134" s="240">
        <f>BK135</f>
        <v>0</v>
      </c>
    </row>
    <row r="135" s="12" customFormat="1" ht="22.8" customHeight="1">
      <c r="A135" s="12"/>
      <c r="B135" s="226"/>
      <c r="C135" s="227"/>
      <c r="D135" s="228" t="s">
        <v>85</v>
      </c>
      <c r="E135" s="241" t="s">
        <v>151</v>
      </c>
      <c r="F135" s="241" t="s">
        <v>152</v>
      </c>
      <c r="G135" s="227"/>
      <c r="H135" s="227"/>
      <c r="I135" s="230"/>
      <c r="J135" s="230"/>
      <c r="K135" s="242">
        <f>BK135</f>
        <v>0</v>
      </c>
      <c r="L135" s="227"/>
      <c r="M135" s="232"/>
      <c r="N135" s="233"/>
      <c r="O135" s="234"/>
      <c r="P135" s="234"/>
      <c r="Q135" s="235">
        <f>SUM(Q136:Q170)</f>
        <v>0</v>
      </c>
      <c r="R135" s="235">
        <f>SUM(R136:R170)</f>
        <v>0</v>
      </c>
      <c r="S135" s="234"/>
      <c r="T135" s="236">
        <f>SUM(T136:T170)</f>
        <v>0</v>
      </c>
      <c r="U135" s="234"/>
      <c r="V135" s="236">
        <f>SUM(V136:V170)</f>
        <v>3.1978900000000001</v>
      </c>
      <c r="W135" s="234"/>
      <c r="X135" s="237">
        <f>SUM(X136:X170)</f>
        <v>0</v>
      </c>
      <c r="Y135" s="12"/>
      <c r="Z135" s="12"/>
      <c r="AA135" s="12"/>
      <c r="AB135" s="12"/>
      <c r="AC135" s="12"/>
      <c r="AD135" s="12"/>
      <c r="AE135" s="12"/>
      <c r="AR135" s="238" t="s">
        <v>94</v>
      </c>
      <c r="AT135" s="239" t="s">
        <v>85</v>
      </c>
      <c r="AU135" s="239" t="s">
        <v>22</v>
      </c>
      <c r="AY135" s="238" t="s">
        <v>150</v>
      </c>
      <c r="BK135" s="240">
        <f>SUM(BK136:BK170)</f>
        <v>0</v>
      </c>
    </row>
    <row r="136" s="2" customFormat="1" ht="21.75" customHeight="1">
      <c r="A136" s="35"/>
      <c r="B136" s="36"/>
      <c r="C136" s="243" t="s">
        <v>153</v>
      </c>
      <c r="D136" s="243" t="s">
        <v>154</v>
      </c>
      <c r="E136" s="244" t="s">
        <v>155</v>
      </c>
      <c r="F136" s="245" t="s">
        <v>156</v>
      </c>
      <c r="G136" s="246" t="s">
        <v>157</v>
      </c>
      <c r="H136" s="247">
        <v>31</v>
      </c>
      <c r="I136" s="248"/>
      <c r="J136" s="248"/>
      <c r="K136" s="249">
        <f>ROUND(P136*H136,2)</f>
        <v>0</v>
      </c>
      <c r="L136" s="250"/>
      <c r="M136" s="41"/>
      <c r="N136" s="251" t="s">
        <v>1</v>
      </c>
      <c r="O136" s="252" t="s">
        <v>49</v>
      </c>
      <c r="P136" s="253">
        <f>I136+J136</f>
        <v>0</v>
      </c>
      <c r="Q136" s="253">
        <f>ROUND(I136*H136,2)</f>
        <v>0</v>
      </c>
      <c r="R136" s="253">
        <f>ROUND(J136*H136,2)</f>
        <v>0</v>
      </c>
      <c r="S136" s="88"/>
      <c r="T136" s="254">
        <f>S136*H136</f>
        <v>0</v>
      </c>
      <c r="U136" s="254">
        <v>0</v>
      </c>
      <c r="V136" s="254">
        <f>U136*H136</f>
        <v>0</v>
      </c>
      <c r="W136" s="254">
        <v>0</v>
      </c>
      <c r="X136" s="255">
        <f>W136*H136</f>
        <v>0</v>
      </c>
      <c r="Y136" s="35"/>
      <c r="Z136" s="35"/>
      <c r="AA136" s="35"/>
      <c r="AB136" s="35"/>
      <c r="AC136" s="35"/>
      <c r="AD136" s="35"/>
      <c r="AE136" s="35"/>
      <c r="AR136" s="256" t="s">
        <v>158</v>
      </c>
      <c r="AT136" s="256" t="s">
        <v>154</v>
      </c>
      <c r="AU136" s="256" t="s">
        <v>94</v>
      </c>
      <c r="AY136" s="14" t="s">
        <v>150</v>
      </c>
      <c r="BE136" s="257">
        <f>IF(O136="základní",K136,0)</f>
        <v>0</v>
      </c>
      <c r="BF136" s="257">
        <f>IF(O136="snížená",K136,0)</f>
        <v>0</v>
      </c>
      <c r="BG136" s="257">
        <f>IF(O136="zákl. přenesená",K136,0)</f>
        <v>0</v>
      </c>
      <c r="BH136" s="257">
        <f>IF(O136="sníž. přenesená",K136,0)</f>
        <v>0</v>
      </c>
      <c r="BI136" s="257">
        <f>IF(O136="nulová",K136,0)</f>
        <v>0</v>
      </c>
      <c r="BJ136" s="14" t="s">
        <v>22</v>
      </c>
      <c r="BK136" s="257">
        <f>ROUND(P136*H136,2)</f>
        <v>0</v>
      </c>
      <c r="BL136" s="14" t="s">
        <v>158</v>
      </c>
      <c r="BM136" s="256" t="s">
        <v>159</v>
      </c>
    </row>
    <row r="137" s="2" customFormat="1" ht="16.5" customHeight="1">
      <c r="A137" s="35"/>
      <c r="B137" s="36"/>
      <c r="C137" s="258" t="s">
        <v>160</v>
      </c>
      <c r="D137" s="258" t="s">
        <v>161</v>
      </c>
      <c r="E137" s="259" t="s">
        <v>162</v>
      </c>
      <c r="F137" s="260" t="s">
        <v>163</v>
      </c>
      <c r="G137" s="261" t="s">
        <v>157</v>
      </c>
      <c r="H137" s="262">
        <v>15.5</v>
      </c>
      <c r="I137" s="263"/>
      <c r="J137" s="264"/>
      <c r="K137" s="265">
        <f>ROUND(P137*H137,2)</f>
        <v>0</v>
      </c>
      <c r="L137" s="264"/>
      <c r="M137" s="266"/>
      <c r="N137" s="267" t="s">
        <v>1</v>
      </c>
      <c r="O137" s="252" t="s">
        <v>49</v>
      </c>
      <c r="P137" s="253">
        <f>I137+J137</f>
        <v>0</v>
      </c>
      <c r="Q137" s="253">
        <f>ROUND(I137*H137,2)</f>
        <v>0</v>
      </c>
      <c r="R137" s="253">
        <f>ROUND(J137*H137,2)</f>
        <v>0</v>
      </c>
      <c r="S137" s="88"/>
      <c r="T137" s="254">
        <f>S137*H137</f>
        <v>0</v>
      </c>
      <c r="U137" s="254">
        <v>2.0000000000000002E-05</v>
      </c>
      <c r="V137" s="254">
        <f>U137*H137</f>
        <v>0.00031</v>
      </c>
      <c r="W137" s="254">
        <v>0</v>
      </c>
      <c r="X137" s="255">
        <f>W137*H137</f>
        <v>0</v>
      </c>
      <c r="Y137" s="35"/>
      <c r="Z137" s="35"/>
      <c r="AA137" s="35"/>
      <c r="AB137" s="35"/>
      <c r="AC137" s="35"/>
      <c r="AD137" s="35"/>
      <c r="AE137" s="35"/>
      <c r="AR137" s="256" t="s">
        <v>164</v>
      </c>
      <c r="AT137" s="256" t="s">
        <v>161</v>
      </c>
      <c r="AU137" s="256" t="s">
        <v>94</v>
      </c>
      <c r="AY137" s="14" t="s">
        <v>150</v>
      </c>
      <c r="BE137" s="257">
        <f>IF(O137="základní",K137,0)</f>
        <v>0</v>
      </c>
      <c r="BF137" s="257">
        <f>IF(O137="snížená",K137,0)</f>
        <v>0</v>
      </c>
      <c r="BG137" s="257">
        <f>IF(O137="zákl. přenesená",K137,0)</f>
        <v>0</v>
      </c>
      <c r="BH137" s="257">
        <f>IF(O137="sníž. přenesená",K137,0)</f>
        <v>0</v>
      </c>
      <c r="BI137" s="257">
        <f>IF(O137="nulová",K137,0)</f>
        <v>0</v>
      </c>
      <c r="BJ137" s="14" t="s">
        <v>22</v>
      </c>
      <c r="BK137" s="257">
        <f>ROUND(P137*H137,2)</f>
        <v>0</v>
      </c>
      <c r="BL137" s="14" t="s">
        <v>158</v>
      </c>
      <c r="BM137" s="256" t="s">
        <v>165</v>
      </c>
    </row>
    <row r="138" s="2" customFormat="1" ht="16.5" customHeight="1">
      <c r="A138" s="35"/>
      <c r="B138" s="36"/>
      <c r="C138" s="258" t="s">
        <v>166</v>
      </c>
      <c r="D138" s="258" t="s">
        <v>161</v>
      </c>
      <c r="E138" s="259" t="s">
        <v>167</v>
      </c>
      <c r="F138" s="260" t="s">
        <v>168</v>
      </c>
      <c r="G138" s="261" t="s">
        <v>157</v>
      </c>
      <c r="H138" s="262">
        <v>15.5</v>
      </c>
      <c r="I138" s="263"/>
      <c r="J138" s="264"/>
      <c r="K138" s="265">
        <f>ROUND(P138*H138,2)</f>
        <v>0</v>
      </c>
      <c r="L138" s="264"/>
      <c r="M138" s="266"/>
      <c r="N138" s="267" t="s">
        <v>1</v>
      </c>
      <c r="O138" s="252" t="s">
        <v>49</v>
      </c>
      <c r="P138" s="253">
        <f>I138+J138</f>
        <v>0</v>
      </c>
      <c r="Q138" s="253">
        <f>ROUND(I138*H138,2)</f>
        <v>0</v>
      </c>
      <c r="R138" s="253">
        <f>ROUND(J138*H138,2)</f>
        <v>0</v>
      </c>
      <c r="S138" s="88"/>
      <c r="T138" s="254">
        <f>S138*H138</f>
        <v>0</v>
      </c>
      <c r="U138" s="254">
        <v>0.00012</v>
      </c>
      <c r="V138" s="254">
        <f>U138*H138</f>
        <v>0.0018600000000000001</v>
      </c>
      <c r="W138" s="254">
        <v>0</v>
      </c>
      <c r="X138" s="255">
        <f>W138*H138</f>
        <v>0</v>
      </c>
      <c r="Y138" s="35"/>
      <c r="Z138" s="35"/>
      <c r="AA138" s="35"/>
      <c r="AB138" s="35"/>
      <c r="AC138" s="35"/>
      <c r="AD138" s="35"/>
      <c r="AE138" s="35"/>
      <c r="AR138" s="256" t="s">
        <v>164</v>
      </c>
      <c r="AT138" s="256" t="s">
        <v>161</v>
      </c>
      <c r="AU138" s="256" t="s">
        <v>94</v>
      </c>
      <c r="AY138" s="14" t="s">
        <v>150</v>
      </c>
      <c r="BE138" s="257">
        <f>IF(O138="základní",K138,0)</f>
        <v>0</v>
      </c>
      <c r="BF138" s="257">
        <f>IF(O138="snížená",K138,0)</f>
        <v>0</v>
      </c>
      <c r="BG138" s="257">
        <f>IF(O138="zákl. přenesená",K138,0)</f>
        <v>0</v>
      </c>
      <c r="BH138" s="257">
        <f>IF(O138="sníž. přenesená",K138,0)</f>
        <v>0</v>
      </c>
      <c r="BI138" s="257">
        <f>IF(O138="nulová",K138,0)</f>
        <v>0</v>
      </c>
      <c r="BJ138" s="14" t="s">
        <v>22</v>
      </c>
      <c r="BK138" s="257">
        <f>ROUND(P138*H138,2)</f>
        <v>0</v>
      </c>
      <c r="BL138" s="14" t="s">
        <v>158</v>
      </c>
      <c r="BM138" s="256" t="s">
        <v>169</v>
      </c>
    </row>
    <row r="139" s="2" customFormat="1" ht="16.5" customHeight="1">
      <c r="A139" s="35"/>
      <c r="B139" s="36"/>
      <c r="C139" s="243" t="s">
        <v>170</v>
      </c>
      <c r="D139" s="243" t="s">
        <v>154</v>
      </c>
      <c r="E139" s="244" t="s">
        <v>171</v>
      </c>
      <c r="F139" s="245" t="s">
        <v>172</v>
      </c>
      <c r="G139" s="246" t="s">
        <v>157</v>
      </c>
      <c r="H139" s="247">
        <v>928</v>
      </c>
      <c r="I139" s="248"/>
      <c r="J139" s="248"/>
      <c r="K139" s="249">
        <f>ROUND(P139*H139,2)</f>
        <v>0</v>
      </c>
      <c r="L139" s="250"/>
      <c r="M139" s="41"/>
      <c r="N139" s="251" t="s">
        <v>1</v>
      </c>
      <c r="O139" s="252" t="s">
        <v>49</v>
      </c>
      <c r="P139" s="253">
        <f>I139+J139</f>
        <v>0</v>
      </c>
      <c r="Q139" s="253">
        <f>ROUND(I139*H139,2)</f>
        <v>0</v>
      </c>
      <c r="R139" s="253">
        <f>ROUND(J139*H139,2)</f>
        <v>0</v>
      </c>
      <c r="S139" s="88"/>
      <c r="T139" s="254">
        <f>S139*H139</f>
        <v>0</v>
      </c>
      <c r="U139" s="254">
        <v>0</v>
      </c>
      <c r="V139" s="254">
        <f>U139*H139</f>
        <v>0</v>
      </c>
      <c r="W139" s="254">
        <v>0</v>
      </c>
      <c r="X139" s="255">
        <f>W139*H139</f>
        <v>0</v>
      </c>
      <c r="Y139" s="35"/>
      <c r="Z139" s="35"/>
      <c r="AA139" s="35"/>
      <c r="AB139" s="35"/>
      <c r="AC139" s="35"/>
      <c r="AD139" s="35"/>
      <c r="AE139" s="35"/>
      <c r="AR139" s="256" t="s">
        <v>158</v>
      </c>
      <c r="AT139" s="256" t="s">
        <v>154</v>
      </c>
      <c r="AU139" s="256" t="s">
        <v>94</v>
      </c>
      <c r="AY139" s="14" t="s">
        <v>150</v>
      </c>
      <c r="BE139" s="257">
        <f>IF(O139="základní",K139,0)</f>
        <v>0</v>
      </c>
      <c r="BF139" s="257">
        <f>IF(O139="snížená",K139,0)</f>
        <v>0</v>
      </c>
      <c r="BG139" s="257">
        <f>IF(O139="zákl. přenesená",K139,0)</f>
        <v>0</v>
      </c>
      <c r="BH139" s="257">
        <f>IF(O139="sníž. přenesená",K139,0)</f>
        <v>0</v>
      </c>
      <c r="BI139" s="257">
        <f>IF(O139="nulová",K139,0)</f>
        <v>0</v>
      </c>
      <c r="BJ139" s="14" t="s">
        <v>22</v>
      </c>
      <c r="BK139" s="257">
        <f>ROUND(P139*H139,2)</f>
        <v>0</v>
      </c>
      <c r="BL139" s="14" t="s">
        <v>158</v>
      </c>
      <c r="BM139" s="256" t="s">
        <v>173</v>
      </c>
    </row>
    <row r="140" s="2" customFormat="1" ht="16.5" customHeight="1">
      <c r="A140" s="35"/>
      <c r="B140" s="36"/>
      <c r="C140" s="258" t="s">
        <v>174</v>
      </c>
      <c r="D140" s="258" t="s">
        <v>161</v>
      </c>
      <c r="E140" s="259" t="s">
        <v>175</v>
      </c>
      <c r="F140" s="260" t="s">
        <v>176</v>
      </c>
      <c r="G140" s="261" t="s">
        <v>177</v>
      </c>
      <c r="H140" s="262">
        <v>0.0030000000000000001</v>
      </c>
      <c r="I140" s="263"/>
      <c r="J140" s="264"/>
      <c r="K140" s="265">
        <f>ROUND(P140*H140,2)</f>
        <v>0</v>
      </c>
      <c r="L140" s="264"/>
      <c r="M140" s="266"/>
      <c r="N140" s="267" t="s">
        <v>1</v>
      </c>
      <c r="O140" s="252" t="s">
        <v>49</v>
      </c>
      <c r="P140" s="253">
        <f>I140+J140</f>
        <v>0</v>
      </c>
      <c r="Q140" s="253">
        <f>ROUND(I140*H140,2)</f>
        <v>0</v>
      </c>
      <c r="R140" s="253">
        <f>ROUND(J140*H140,2)</f>
        <v>0</v>
      </c>
      <c r="S140" s="88"/>
      <c r="T140" s="254">
        <f>S140*H140</f>
        <v>0</v>
      </c>
      <c r="U140" s="254">
        <v>0.90000000000000002</v>
      </c>
      <c r="V140" s="254">
        <f>U140*H140</f>
        <v>0.0027000000000000001</v>
      </c>
      <c r="W140" s="254">
        <v>0</v>
      </c>
      <c r="X140" s="255">
        <f>W140*H140</f>
        <v>0</v>
      </c>
      <c r="Y140" s="35"/>
      <c r="Z140" s="35"/>
      <c r="AA140" s="35"/>
      <c r="AB140" s="35"/>
      <c r="AC140" s="35"/>
      <c r="AD140" s="35"/>
      <c r="AE140" s="35"/>
      <c r="AR140" s="256" t="s">
        <v>164</v>
      </c>
      <c r="AT140" s="256" t="s">
        <v>161</v>
      </c>
      <c r="AU140" s="256" t="s">
        <v>94</v>
      </c>
      <c r="AY140" s="14" t="s">
        <v>150</v>
      </c>
      <c r="BE140" s="257">
        <f>IF(O140="základní",K140,0)</f>
        <v>0</v>
      </c>
      <c r="BF140" s="257">
        <f>IF(O140="snížená",K140,0)</f>
        <v>0</v>
      </c>
      <c r="BG140" s="257">
        <f>IF(O140="zákl. přenesená",K140,0)</f>
        <v>0</v>
      </c>
      <c r="BH140" s="257">
        <f>IF(O140="sníž. přenesená",K140,0)</f>
        <v>0</v>
      </c>
      <c r="BI140" s="257">
        <f>IF(O140="nulová",K140,0)</f>
        <v>0</v>
      </c>
      <c r="BJ140" s="14" t="s">
        <v>22</v>
      </c>
      <c r="BK140" s="257">
        <f>ROUND(P140*H140,2)</f>
        <v>0</v>
      </c>
      <c r="BL140" s="14" t="s">
        <v>158</v>
      </c>
      <c r="BM140" s="256" t="s">
        <v>178</v>
      </c>
    </row>
    <row r="141" s="2" customFormat="1" ht="16.5" customHeight="1">
      <c r="A141" s="35"/>
      <c r="B141" s="36"/>
      <c r="C141" s="258" t="s">
        <v>179</v>
      </c>
      <c r="D141" s="258" t="s">
        <v>161</v>
      </c>
      <c r="E141" s="259" t="s">
        <v>180</v>
      </c>
      <c r="F141" s="260" t="s">
        <v>181</v>
      </c>
      <c r="G141" s="261" t="s">
        <v>177</v>
      </c>
      <c r="H141" s="262">
        <v>0.92500000000000004</v>
      </c>
      <c r="I141" s="263"/>
      <c r="J141" s="264"/>
      <c r="K141" s="265">
        <f>ROUND(P141*H141,2)</f>
        <v>0</v>
      </c>
      <c r="L141" s="264"/>
      <c r="M141" s="266"/>
      <c r="N141" s="267" t="s">
        <v>1</v>
      </c>
      <c r="O141" s="252" t="s">
        <v>49</v>
      </c>
      <c r="P141" s="253">
        <f>I141+J141</f>
        <v>0</v>
      </c>
      <c r="Q141" s="253">
        <f>ROUND(I141*H141,2)</f>
        <v>0</v>
      </c>
      <c r="R141" s="253">
        <f>ROUND(J141*H141,2)</f>
        <v>0</v>
      </c>
      <c r="S141" s="88"/>
      <c r="T141" s="254">
        <f>S141*H141</f>
        <v>0</v>
      </c>
      <c r="U141" s="254">
        <v>0.64000000000000001</v>
      </c>
      <c r="V141" s="254">
        <f>U141*H141</f>
        <v>0.59200000000000008</v>
      </c>
      <c r="W141" s="254">
        <v>0</v>
      </c>
      <c r="X141" s="255">
        <f>W141*H141</f>
        <v>0</v>
      </c>
      <c r="Y141" s="35"/>
      <c r="Z141" s="35"/>
      <c r="AA141" s="35"/>
      <c r="AB141" s="35"/>
      <c r="AC141" s="35"/>
      <c r="AD141" s="35"/>
      <c r="AE141" s="35"/>
      <c r="AR141" s="256" t="s">
        <v>164</v>
      </c>
      <c r="AT141" s="256" t="s">
        <v>161</v>
      </c>
      <c r="AU141" s="256" t="s">
        <v>94</v>
      </c>
      <c r="AY141" s="14" t="s">
        <v>150</v>
      </c>
      <c r="BE141" s="257">
        <f>IF(O141="základní",K141,0)</f>
        <v>0</v>
      </c>
      <c r="BF141" s="257">
        <f>IF(O141="snížená",K141,0)</f>
        <v>0</v>
      </c>
      <c r="BG141" s="257">
        <f>IF(O141="zákl. přenesená",K141,0)</f>
        <v>0</v>
      </c>
      <c r="BH141" s="257">
        <f>IF(O141="sníž. přenesená",K141,0)</f>
        <v>0</v>
      </c>
      <c r="BI141" s="257">
        <f>IF(O141="nulová",K141,0)</f>
        <v>0</v>
      </c>
      <c r="BJ141" s="14" t="s">
        <v>22</v>
      </c>
      <c r="BK141" s="257">
        <f>ROUND(P141*H141,2)</f>
        <v>0</v>
      </c>
      <c r="BL141" s="14" t="s">
        <v>158</v>
      </c>
      <c r="BM141" s="256" t="s">
        <v>182</v>
      </c>
    </row>
    <row r="142" s="2" customFormat="1" ht="16.5" customHeight="1">
      <c r="A142" s="35"/>
      <c r="B142" s="36"/>
      <c r="C142" s="243" t="s">
        <v>183</v>
      </c>
      <c r="D142" s="243" t="s">
        <v>154</v>
      </c>
      <c r="E142" s="244" t="s">
        <v>184</v>
      </c>
      <c r="F142" s="245" t="s">
        <v>185</v>
      </c>
      <c r="G142" s="246" t="s">
        <v>157</v>
      </c>
      <c r="H142" s="247">
        <v>186</v>
      </c>
      <c r="I142" s="248"/>
      <c r="J142" s="248"/>
      <c r="K142" s="249">
        <f>ROUND(P142*H142,2)</f>
        <v>0</v>
      </c>
      <c r="L142" s="250"/>
      <c r="M142" s="41"/>
      <c r="N142" s="251" t="s">
        <v>1</v>
      </c>
      <c r="O142" s="252" t="s">
        <v>49</v>
      </c>
      <c r="P142" s="253">
        <f>I142+J142</f>
        <v>0</v>
      </c>
      <c r="Q142" s="253">
        <f>ROUND(I142*H142,2)</f>
        <v>0</v>
      </c>
      <c r="R142" s="253">
        <f>ROUND(J142*H142,2)</f>
        <v>0</v>
      </c>
      <c r="S142" s="88"/>
      <c r="T142" s="254">
        <f>S142*H142</f>
        <v>0</v>
      </c>
      <c r="U142" s="254">
        <v>0</v>
      </c>
      <c r="V142" s="254">
        <f>U142*H142</f>
        <v>0</v>
      </c>
      <c r="W142" s="254">
        <v>0</v>
      </c>
      <c r="X142" s="255">
        <f>W142*H142</f>
        <v>0</v>
      </c>
      <c r="Y142" s="35"/>
      <c r="Z142" s="35"/>
      <c r="AA142" s="35"/>
      <c r="AB142" s="35"/>
      <c r="AC142" s="35"/>
      <c r="AD142" s="35"/>
      <c r="AE142" s="35"/>
      <c r="AR142" s="256" t="s">
        <v>158</v>
      </c>
      <c r="AT142" s="256" t="s">
        <v>154</v>
      </c>
      <c r="AU142" s="256" t="s">
        <v>94</v>
      </c>
      <c r="AY142" s="14" t="s">
        <v>150</v>
      </c>
      <c r="BE142" s="257">
        <f>IF(O142="základní",K142,0)</f>
        <v>0</v>
      </c>
      <c r="BF142" s="257">
        <f>IF(O142="snížená",K142,0)</f>
        <v>0</v>
      </c>
      <c r="BG142" s="257">
        <f>IF(O142="zákl. přenesená",K142,0)</f>
        <v>0</v>
      </c>
      <c r="BH142" s="257">
        <f>IF(O142="sníž. přenesená",K142,0)</f>
        <v>0</v>
      </c>
      <c r="BI142" s="257">
        <f>IF(O142="nulová",K142,0)</f>
        <v>0</v>
      </c>
      <c r="BJ142" s="14" t="s">
        <v>22</v>
      </c>
      <c r="BK142" s="257">
        <f>ROUND(P142*H142,2)</f>
        <v>0</v>
      </c>
      <c r="BL142" s="14" t="s">
        <v>158</v>
      </c>
      <c r="BM142" s="256" t="s">
        <v>186</v>
      </c>
    </row>
    <row r="143" s="2" customFormat="1" ht="16.5" customHeight="1">
      <c r="A143" s="35"/>
      <c r="B143" s="36"/>
      <c r="C143" s="258" t="s">
        <v>187</v>
      </c>
      <c r="D143" s="258" t="s">
        <v>161</v>
      </c>
      <c r="E143" s="259" t="s">
        <v>188</v>
      </c>
      <c r="F143" s="260" t="s">
        <v>189</v>
      </c>
      <c r="G143" s="261" t="s">
        <v>177</v>
      </c>
      <c r="H143" s="262">
        <v>0.186</v>
      </c>
      <c r="I143" s="263"/>
      <c r="J143" s="264"/>
      <c r="K143" s="265">
        <f>ROUND(P143*H143,2)</f>
        <v>0</v>
      </c>
      <c r="L143" s="264"/>
      <c r="M143" s="266"/>
      <c r="N143" s="267" t="s">
        <v>1</v>
      </c>
      <c r="O143" s="252" t="s">
        <v>49</v>
      </c>
      <c r="P143" s="253">
        <f>I143+J143</f>
        <v>0</v>
      </c>
      <c r="Q143" s="253">
        <f>ROUND(I143*H143,2)</f>
        <v>0</v>
      </c>
      <c r="R143" s="253">
        <f>ROUND(J143*H143,2)</f>
        <v>0</v>
      </c>
      <c r="S143" s="88"/>
      <c r="T143" s="254">
        <f>S143*H143</f>
        <v>0</v>
      </c>
      <c r="U143" s="254">
        <v>0.12</v>
      </c>
      <c r="V143" s="254">
        <f>U143*H143</f>
        <v>0.02232</v>
      </c>
      <c r="W143" s="254">
        <v>0</v>
      </c>
      <c r="X143" s="255">
        <f>W143*H143</f>
        <v>0</v>
      </c>
      <c r="Y143" s="35"/>
      <c r="Z143" s="35"/>
      <c r="AA143" s="35"/>
      <c r="AB143" s="35"/>
      <c r="AC143" s="35"/>
      <c r="AD143" s="35"/>
      <c r="AE143" s="35"/>
      <c r="AR143" s="256" t="s">
        <v>190</v>
      </c>
      <c r="AT143" s="256" t="s">
        <v>161</v>
      </c>
      <c r="AU143" s="256" t="s">
        <v>94</v>
      </c>
      <c r="AY143" s="14" t="s">
        <v>150</v>
      </c>
      <c r="BE143" s="257">
        <f>IF(O143="základní",K143,0)</f>
        <v>0</v>
      </c>
      <c r="BF143" s="257">
        <f>IF(O143="snížená",K143,0)</f>
        <v>0</v>
      </c>
      <c r="BG143" s="257">
        <f>IF(O143="zákl. přenesená",K143,0)</f>
        <v>0</v>
      </c>
      <c r="BH143" s="257">
        <f>IF(O143="sníž. přenesená",K143,0)</f>
        <v>0</v>
      </c>
      <c r="BI143" s="257">
        <f>IF(O143="nulová",K143,0)</f>
        <v>0</v>
      </c>
      <c r="BJ143" s="14" t="s">
        <v>22</v>
      </c>
      <c r="BK143" s="257">
        <f>ROUND(P143*H143,2)</f>
        <v>0</v>
      </c>
      <c r="BL143" s="14" t="s">
        <v>190</v>
      </c>
      <c r="BM143" s="256" t="s">
        <v>191</v>
      </c>
    </row>
    <row r="144" s="2" customFormat="1" ht="16.5" customHeight="1">
      <c r="A144" s="35"/>
      <c r="B144" s="36"/>
      <c r="C144" s="243" t="s">
        <v>192</v>
      </c>
      <c r="D144" s="243" t="s">
        <v>154</v>
      </c>
      <c r="E144" s="244" t="s">
        <v>193</v>
      </c>
      <c r="F144" s="245" t="s">
        <v>194</v>
      </c>
      <c r="G144" s="246" t="s">
        <v>195</v>
      </c>
      <c r="H144" s="247">
        <v>68</v>
      </c>
      <c r="I144" s="248"/>
      <c r="J144" s="248"/>
      <c r="K144" s="249">
        <f>ROUND(P144*H144,2)</f>
        <v>0</v>
      </c>
      <c r="L144" s="250"/>
      <c r="M144" s="41"/>
      <c r="N144" s="251" t="s">
        <v>1</v>
      </c>
      <c r="O144" s="252" t="s">
        <v>49</v>
      </c>
      <c r="P144" s="253">
        <f>I144+J144</f>
        <v>0</v>
      </c>
      <c r="Q144" s="253">
        <f>ROUND(I144*H144,2)</f>
        <v>0</v>
      </c>
      <c r="R144" s="253">
        <f>ROUND(J144*H144,2)</f>
        <v>0</v>
      </c>
      <c r="S144" s="88"/>
      <c r="T144" s="254">
        <f>S144*H144</f>
        <v>0</v>
      </c>
      <c r="U144" s="254">
        <v>0</v>
      </c>
      <c r="V144" s="254">
        <f>U144*H144</f>
        <v>0</v>
      </c>
      <c r="W144" s="254">
        <v>0</v>
      </c>
      <c r="X144" s="255">
        <f>W144*H144</f>
        <v>0</v>
      </c>
      <c r="Y144" s="35"/>
      <c r="Z144" s="35"/>
      <c r="AA144" s="35"/>
      <c r="AB144" s="35"/>
      <c r="AC144" s="35"/>
      <c r="AD144" s="35"/>
      <c r="AE144" s="35"/>
      <c r="AR144" s="256" t="s">
        <v>158</v>
      </c>
      <c r="AT144" s="256" t="s">
        <v>154</v>
      </c>
      <c r="AU144" s="256" t="s">
        <v>94</v>
      </c>
      <c r="AY144" s="14" t="s">
        <v>150</v>
      </c>
      <c r="BE144" s="257">
        <f>IF(O144="základní",K144,0)</f>
        <v>0</v>
      </c>
      <c r="BF144" s="257">
        <f>IF(O144="snížená",K144,0)</f>
        <v>0</v>
      </c>
      <c r="BG144" s="257">
        <f>IF(O144="zákl. přenesená",K144,0)</f>
        <v>0</v>
      </c>
      <c r="BH144" s="257">
        <f>IF(O144="sníž. přenesená",K144,0)</f>
        <v>0</v>
      </c>
      <c r="BI144" s="257">
        <f>IF(O144="nulová",K144,0)</f>
        <v>0</v>
      </c>
      <c r="BJ144" s="14" t="s">
        <v>22</v>
      </c>
      <c r="BK144" s="257">
        <f>ROUND(P144*H144,2)</f>
        <v>0</v>
      </c>
      <c r="BL144" s="14" t="s">
        <v>158</v>
      </c>
      <c r="BM144" s="256" t="s">
        <v>196</v>
      </c>
    </row>
    <row r="145" s="2" customFormat="1" ht="16.5" customHeight="1">
      <c r="A145" s="35"/>
      <c r="B145" s="36"/>
      <c r="C145" s="258" t="s">
        <v>197</v>
      </c>
      <c r="D145" s="258" t="s">
        <v>161</v>
      </c>
      <c r="E145" s="259" t="s">
        <v>198</v>
      </c>
      <c r="F145" s="260" t="s">
        <v>199</v>
      </c>
      <c r="G145" s="261" t="s">
        <v>195</v>
      </c>
      <c r="H145" s="262">
        <v>31</v>
      </c>
      <c r="I145" s="263"/>
      <c r="J145" s="264"/>
      <c r="K145" s="265">
        <f>ROUND(P145*H145,2)</f>
        <v>0</v>
      </c>
      <c r="L145" s="264"/>
      <c r="M145" s="266"/>
      <c r="N145" s="267" t="s">
        <v>1</v>
      </c>
      <c r="O145" s="252" t="s">
        <v>49</v>
      </c>
      <c r="P145" s="253">
        <f>I145+J145</f>
        <v>0</v>
      </c>
      <c r="Q145" s="253">
        <f>ROUND(I145*H145,2)</f>
        <v>0</v>
      </c>
      <c r="R145" s="253">
        <f>ROUND(J145*H145,2)</f>
        <v>0</v>
      </c>
      <c r="S145" s="88"/>
      <c r="T145" s="254">
        <f>S145*H145</f>
        <v>0</v>
      </c>
      <c r="U145" s="254">
        <v>0</v>
      </c>
      <c r="V145" s="254">
        <f>U145*H145</f>
        <v>0</v>
      </c>
      <c r="W145" s="254">
        <v>0</v>
      </c>
      <c r="X145" s="255">
        <f>W145*H145</f>
        <v>0</v>
      </c>
      <c r="Y145" s="35"/>
      <c r="Z145" s="35"/>
      <c r="AA145" s="35"/>
      <c r="AB145" s="35"/>
      <c r="AC145" s="35"/>
      <c r="AD145" s="35"/>
      <c r="AE145" s="35"/>
      <c r="AR145" s="256" t="s">
        <v>164</v>
      </c>
      <c r="AT145" s="256" t="s">
        <v>161</v>
      </c>
      <c r="AU145" s="256" t="s">
        <v>94</v>
      </c>
      <c r="AY145" s="14" t="s">
        <v>150</v>
      </c>
      <c r="BE145" s="257">
        <f>IF(O145="základní",K145,0)</f>
        <v>0</v>
      </c>
      <c r="BF145" s="257">
        <f>IF(O145="snížená",K145,0)</f>
        <v>0</v>
      </c>
      <c r="BG145" s="257">
        <f>IF(O145="zákl. přenesená",K145,0)</f>
        <v>0</v>
      </c>
      <c r="BH145" s="257">
        <f>IF(O145="sníž. přenesená",K145,0)</f>
        <v>0</v>
      </c>
      <c r="BI145" s="257">
        <f>IF(O145="nulová",K145,0)</f>
        <v>0</v>
      </c>
      <c r="BJ145" s="14" t="s">
        <v>22</v>
      </c>
      <c r="BK145" s="257">
        <f>ROUND(P145*H145,2)</f>
        <v>0</v>
      </c>
      <c r="BL145" s="14" t="s">
        <v>158</v>
      </c>
      <c r="BM145" s="256" t="s">
        <v>200</v>
      </c>
    </row>
    <row r="146" s="2" customFormat="1" ht="16.5" customHeight="1">
      <c r="A146" s="35"/>
      <c r="B146" s="36"/>
      <c r="C146" s="243" t="s">
        <v>201</v>
      </c>
      <c r="D146" s="243" t="s">
        <v>154</v>
      </c>
      <c r="E146" s="244" t="s">
        <v>202</v>
      </c>
      <c r="F146" s="245" t="s">
        <v>203</v>
      </c>
      <c r="G146" s="246" t="s">
        <v>195</v>
      </c>
      <c r="H146" s="247">
        <v>93</v>
      </c>
      <c r="I146" s="248"/>
      <c r="J146" s="248"/>
      <c r="K146" s="249">
        <f>ROUND(P146*H146,2)</f>
        <v>0</v>
      </c>
      <c r="L146" s="250"/>
      <c r="M146" s="41"/>
      <c r="N146" s="251" t="s">
        <v>1</v>
      </c>
      <c r="O146" s="252" t="s">
        <v>49</v>
      </c>
      <c r="P146" s="253">
        <f>I146+J146</f>
        <v>0</v>
      </c>
      <c r="Q146" s="253">
        <f>ROUND(I146*H146,2)</f>
        <v>0</v>
      </c>
      <c r="R146" s="253">
        <f>ROUND(J146*H146,2)</f>
        <v>0</v>
      </c>
      <c r="S146" s="88"/>
      <c r="T146" s="254">
        <f>S146*H146</f>
        <v>0</v>
      </c>
      <c r="U146" s="254">
        <v>0</v>
      </c>
      <c r="V146" s="254">
        <f>U146*H146</f>
        <v>0</v>
      </c>
      <c r="W146" s="254">
        <v>0</v>
      </c>
      <c r="X146" s="255">
        <f>W146*H146</f>
        <v>0</v>
      </c>
      <c r="Y146" s="35"/>
      <c r="Z146" s="35"/>
      <c r="AA146" s="35"/>
      <c r="AB146" s="35"/>
      <c r="AC146" s="35"/>
      <c r="AD146" s="35"/>
      <c r="AE146" s="35"/>
      <c r="AR146" s="256" t="s">
        <v>204</v>
      </c>
      <c r="AT146" s="256" t="s">
        <v>154</v>
      </c>
      <c r="AU146" s="256" t="s">
        <v>94</v>
      </c>
      <c r="AY146" s="14" t="s">
        <v>150</v>
      </c>
      <c r="BE146" s="257">
        <f>IF(O146="základní",K146,0)</f>
        <v>0</v>
      </c>
      <c r="BF146" s="257">
        <f>IF(O146="snížená",K146,0)</f>
        <v>0</v>
      </c>
      <c r="BG146" s="257">
        <f>IF(O146="zákl. přenesená",K146,0)</f>
        <v>0</v>
      </c>
      <c r="BH146" s="257">
        <f>IF(O146="sníž. přenesená",K146,0)</f>
        <v>0</v>
      </c>
      <c r="BI146" s="257">
        <f>IF(O146="nulová",K146,0)</f>
        <v>0</v>
      </c>
      <c r="BJ146" s="14" t="s">
        <v>22</v>
      </c>
      <c r="BK146" s="257">
        <f>ROUND(P146*H146,2)</f>
        <v>0</v>
      </c>
      <c r="BL146" s="14" t="s">
        <v>204</v>
      </c>
      <c r="BM146" s="256" t="s">
        <v>205</v>
      </c>
    </row>
    <row r="147" s="2" customFormat="1" ht="21.75" customHeight="1">
      <c r="A147" s="35"/>
      <c r="B147" s="36"/>
      <c r="C147" s="243" t="s">
        <v>206</v>
      </c>
      <c r="D147" s="243" t="s">
        <v>154</v>
      </c>
      <c r="E147" s="244" t="s">
        <v>207</v>
      </c>
      <c r="F147" s="245" t="s">
        <v>208</v>
      </c>
      <c r="G147" s="246" t="s">
        <v>195</v>
      </c>
      <c r="H147" s="247">
        <v>93</v>
      </c>
      <c r="I147" s="248"/>
      <c r="J147" s="248"/>
      <c r="K147" s="249">
        <f>ROUND(P147*H147,2)</f>
        <v>0</v>
      </c>
      <c r="L147" s="250"/>
      <c r="M147" s="41"/>
      <c r="N147" s="251" t="s">
        <v>1</v>
      </c>
      <c r="O147" s="252" t="s">
        <v>49</v>
      </c>
      <c r="P147" s="253">
        <f>I147+J147</f>
        <v>0</v>
      </c>
      <c r="Q147" s="253">
        <f>ROUND(I147*H147,2)</f>
        <v>0</v>
      </c>
      <c r="R147" s="253">
        <f>ROUND(J147*H147,2)</f>
        <v>0</v>
      </c>
      <c r="S147" s="88"/>
      <c r="T147" s="254">
        <f>S147*H147</f>
        <v>0</v>
      </c>
      <c r="U147" s="254">
        <v>0</v>
      </c>
      <c r="V147" s="254">
        <f>U147*H147</f>
        <v>0</v>
      </c>
      <c r="W147" s="254">
        <v>0</v>
      </c>
      <c r="X147" s="255">
        <f>W147*H147</f>
        <v>0</v>
      </c>
      <c r="Y147" s="35"/>
      <c r="Z147" s="35"/>
      <c r="AA147" s="35"/>
      <c r="AB147" s="35"/>
      <c r="AC147" s="35"/>
      <c r="AD147" s="35"/>
      <c r="AE147" s="35"/>
      <c r="AR147" s="256" t="s">
        <v>204</v>
      </c>
      <c r="AT147" s="256" t="s">
        <v>154</v>
      </c>
      <c r="AU147" s="256" t="s">
        <v>94</v>
      </c>
      <c r="AY147" s="14" t="s">
        <v>150</v>
      </c>
      <c r="BE147" s="257">
        <f>IF(O147="základní",K147,0)</f>
        <v>0</v>
      </c>
      <c r="BF147" s="257">
        <f>IF(O147="snížená",K147,0)</f>
        <v>0</v>
      </c>
      <c r="BG147" s="257">
        <f>IF(O147="zákl. přenesená",K147,0)</f>
        <v>0</v>
      </c>
      <c r="BH147" s="257">
        <f>IF(O147="sníž. přenesená",K147,0)</f>
        <v>0</v>
      </c>
      <c r="BI147" s="257">
        <f>IF(O147="nulová",K147,0)</f>
        <v>0</v>
      </c>
      <c r="BJ147" s="14" t="s">
        <v>22</v>
      </c>
      <c r="BK147" s="257">
        <f>ROUND(P147*H147,2)</f>
        <v>0</v>
      </c>
      <c r="BL147" s="14" t="s">
        <v>204</v>
      </c>
      <c r="BM147" s="256" t="s">
        <v>209</v>
      </c>
    </row>
    <row r="148" s="2" customFormat="1" ht="16.5" customHeight="1">
      <c r="A148" s="35"/>
      <c r="B148" s="36"/>
      <c r="C148" s="243" t="s">
        <v>22</v>
      </c>
      <c r="D148" s="243" t="s">
        <v>154</v>
      </c>
      <c r="E148" s="244" t="s">
        <v>210</v>
      </c>
      <c r="F148" s="245" t="s">
        <v>211</v>
      </c>
      <c r="G148" s="246" t="s">
        <v>195</v>
      </c>
      <c r="H148" s="247">
        <v>68</v>
      </c>
      <c r="I148" s="248"/>
      <c r="J148" s="248"/>
      <c r="K148" s="249">
        <f>ROUND(P148*H148,2)</f>
        <v>0</v>
      </c>
      <c r="L148" s="250"/>
      <c r="M148" s="41"/>
      <c r="N148" s="251" t="s">
        <v>1</v>
      </c>
      <c r="O148" s="252" t="s">
        <v>49</v>
      </c>
      <c r="P148" s="253">
        <f>I148+J148</f>
        <v>0</v>
      </c>
      <c r="Q148" s="253">
        <f>ROUND(I148*H148,2)</f>
        <v>0</v>
      </c>
      <c r="R148" s="253">
        <f>ROUND(J148*H148,2)</f>
        <v>0</v>
      </c>
      <c r="S148" s="88"/>
      <c r="T148" s="254">
        <f>S148*H148</f>
        <v>0</v>
      </c>
      <c r="U148" s="254">
        <v>0</v>
      </c>
      <c r="V148" s="254">
        <f>U148*H148</f>
        <v>0</v>
      </c>
      <c r="W148" s="254">
        <v>0</v>
      </c>
      <c r="X148" s="255">
        <f>W148*H148</f>
        <v>0</v>
      </c>
      <c r="Y148" s="35"/>
      <c r="Z148" s="35"/>
      <c r="AA148" s="35"/>
      <c r="AB148" s="35"/>
      <c r="AC148" s="35"/>
      <c r="AD148" s="35"/>
      <c r="AE148" s="35"/>
      <c r="AR148" s="256" t="s">
        <v>204</v>
      </c>
      <c r="AT148" s="256" t="s">
        <v>154</v>
      </c>
      <c r="AU148" s="256" t="s">
        <v>94</v>
      </c>
      <c r="AY148" s="14" t="s">
        <v>150</v>
      </c>
      <c r="BE148" s="257">
        <f>IF(O148="základní",K148,0)</f>
        <v>0</v>
      </c>
      <c r="BF148" s="257">
        <f>IF(O148="snížená",K148,0)</f>
        <v>0</v>
      </c>
      <c r="BG148" s="257">
        <f>IF(O148="zákl. přenesená",K148,0)</f>
        <v>0</v>
      </c>
      <c r="BH148" s="257">
        <f>IF(O148="sníž. přenesená",K148,0)</f>
        <v>0</v>
      </c>
      <c r="BI148" s="257">
        <f>IF(O148="nulová",K148,0)</f>
        <v>0</v>
      </c>
      <c r="BJ148" s="14" t="s">
        <v>22</v>
      </c>
      <c r="BK148" s="257">
        <f>ROUND(P148*H148,2)</f>
        <v>0</v>
      </c>
      <c r="BL148" s="14" t="s">
        <v>204</v>
      </c>
      <c r="BM148" s="256" t="s">
        <v>212</v>
      </c>
    </row>
    <row r="149" s="2" customFormat="1" ht="16.5" customHeight="1">
      <c r="A149" s="35"/>
      <c r="B149" s="36"/>
      <c r="C149" s="258" t="s">
        <v>213</v>
      </c>
      <c r="D149" s="258" t="s">
        <v>161</v>
      </c>
      <c r="E149" s="259" t="s">
        <v>214</v>
      </c>
      <c r="F149" s="260" t="s">
        <v>215</v>
      </c>
      <c r="G149" s="261" t="s">
        <v>195</v>
      </c>
      <c r="H149" s="262">
        <v>68</v>
      </c>
      <c r="I149" s="263"/>
      <c r="J149" s="264"/>
      <c r="K149" s="265">
        <f>ROUND(P149*H149,2)</f>
        <v>0</v>
      </c>
      <c r="L149" s="264"/>
      <c r="M149" s="266"/>
      <c r="N149" s="267" t="s">
        <v>1</v>
      </c>
      <c r="O149" s="252" t="s">
        <v>49</v>
      </c>
      <c r="P149" s="253">
        <f>I149+J149</f>
        <v>0</v>
      </c>
      <c r="Q149" s="253">
        <f>ROUND(I149*H149,2)</f>
        <v>0</v>
      </c>
      <c r="R149" s="253">
        <f>ROUND(J149*H149,2)</f>
        <v>0</v>
      </c>
      <c r="S149" s="88"/>
      <c r="T149" s="254">
        <f>S149*H149</f>
        <v>0</v>
      </c>
      <c r="U149" s="254">
        <v>0.0037000000000000002</v>
      </c>
      <c r="V149" s="254">
        <f>U149*H149</f>
        <v>0.25159999999999999</v>
      </c>
      <c r="W149" s="254">
        <v>0</v>
      </c>
      <c r="X149" s="255">
        <f>W149*H149</f>
        <v>0</v>
      </c>
      <c r="Y149" s="35"/>
      <c r="Z149" s="35"/>
      <c r="AA149" s="35"/>
      <c r="AB149" s="35"/>
      <c r="AC149" s="35"/>
      <c r="AD149" s="35"/>
      <c r="AE149" s="35"/>
      <c r="AR149" s="256" t="s">
        <v>190</v>
      </c>
      <c r="AT149" s="256" t="s">
        <v>161</v>
      </c>
      <c r="AU149" s="256" t="s">
        <v>94</v>
      </c>
      <c r="AY149" s="14" t="s">
        <v>150</v>
      </c>
      <c r="BE149" s="257">
        <f>IF(O149="základní",K149,0)</f>
        <v>0</v>
      </c>
      <c r="BF149" s="257">
        <f>IF(O149="snížená",K149,0)</f>
        <v>0</v>
      </c>
      <c r="BG149" s="257">
        <f>IF(O149="zákl. přenesená",K149,0)</f>
        <v>0</v>
      </c>
      <c r="BH149" s="257">
        <f>IF(O149="sníž. přenesená",K149,0)</f>
        <v>0</v>
      </c>
      <c r="BI149" s="257">
        <f>IF(O149="nulová",K149,0)</f>
        <v>0</v>
      </c>
      <c r="BJ149" s="14" t="s">
        <v>22</v>
      </c>
      <c r="BK149" s="257">
        <f>ROUND(P149*H149,2)</f>
        <v>0</v>
      </c>
      <c r="BL149" s="14" t="s">
        <v>190</v>
      </c>
      <c r="BM149" s="256" t="s">
        <v>216</v>
      </c>
    </row>
    <row r="150" s="2" customFormat="1" ht="16.5" customHeight="1">
      <c r="A150" s="35"/>
      <c r="B150" s="36"/>
      <c r="C150" s="243" t="s">
        <v>217</v>
      </c>
      <c r="D150" s="243" t="s">
        <v>154</v>
      </c>
      <c r="E150" s="244" t="s">
        <v>218</v>
      </c>
      <c r="F150" s="245" t="s">
        <v>219</v>
      </c>
      <c r="G150" s="246" t="s">
        <v>195</v>
      </c>
      <c r="H150" s="247">
        <v>31</v>
      </c>
      <c r="I150" s="248"/>
      <c r="J150" s="248"/>
      <c r="K150" s="249">
        <f>ROUND(P150*H150,2)</f>
        <v>0</v>
      </c>
      <c r="L150" s="250"/>
      <c r="M150" s="41"/>
      <c r="N150" s="251" t="s">
        <v>1</v>
      </c>
      <c r="O150" s="252" t="s">
        <v>49</v>
      </c>
      <c r="P150" s="253">
        <f>I150+J150</f>
        <v>0</v>
      </c>
      <c r="Q150" s="253">
        <f>ROUND(I150*H150,2)</f>
        <v>0</v>
      </c>
      <c r="R150" s="253">
        <f>ROUND(J150*H150,2)</f>
        <v>0</v>
      </c>
      <c r="S150" s="88"/>
      <c r="T150" s="254">
        <f>S150*H150</f>
        <v>0</v>
      </c>
      <c r="U150" s="254">
        <v>0</v>
      </c>
      <c r="V150" s="254">
        <f>U150*H150</f>
        <v>0</v>
      </c>
      <c r="W150" s="254">
        <v>0</v>
      </c>
      <c r="X150" s="255">
        <f>W150*H150</f>
        <v>0</v>
      </c>
      <c r="Y150" s="35"/>
      <c r="Z150" s="35"/>
      <c r="AA150" s="35"/>
      <c r="AB150" s="35"/>
      <c r="AC150" s="35"/>
      <c r="AD150" s="35"/>
      <c r="AE150" s="35"/>
      <c r="AR150" s="256" t="s">
        <v>204</v>
      </c>
      <c r="AT150" s="256" t="s">
        <v>154</v>
      </c>
      <c r="AU150" s="256" t="s">
        <v>94</v>
      </c>
      <c r="AY150" s="14" t="s">
        <v>150</v>
      </c>
      <c r="BE150" s="257">
        <f>IF(O150="základní",K150,0)</f>
        <v>0</v>
      </c>
      <c r="BF150" s="257">
        <f>IF(O150="snížená",K150,0)</f>
        <v>0</v>
      </c>
      <c r="BG150" s="257">
        <f>IF(O150="zákl. přenesená",K150,0)</f>
        <v>0</v>
      </c>
      <c r="BH150" s="257">
        <f>IF(O150="sníž. přenesená",K150,0)</f>
        <v>0</v>
      </c>
      <c r="BI150" s="257">
        <f>IF(O150="nulová",K150,0)</f>
        <v>0</v>
      </c>
      <c r="BJ150" s="14" t="s">
        <v>22</v>
      </c>
      <c r="BK150" s="257">
        <f>ROUND(P150*H150,2)</f>
        <v>0</v>
      </c>
      <c r="BL150" s="14" t="s">
        <v>204</v>
      </c>
      <c r="BM150" s="256" t="s">
        <v>220</v>
      </c>
    </row>
    <row r="151" s="2" customFormat="1" ht="16.5" customHeight="1">
      <c r="A151" s="35"/>
      <c r="B151" s="36"/>
      <c r="C151" s="258" t="s">
        <v>221</v>
      </c>
      <c r="D151" s="258" t="s">
        <v>161</v>
      </c>
      <c r="E151" s="259" t="s">
        <v>222</v>
      </c>
      <c r="F151" s="260" t="s">
        <v>223</v>
      </c>
      <c r="G151" s="261" t="s">
        <v>195</v>
      </c>
      <c r="H151" s="262">
        <v>31</v>
      </c>
      <c r="I151" s="263"/>
      <c r="J151" s="264"/>
      <c r="K151" s="265">
        <f>ROUND(P151*H151,2)</f>
        <v>0</v>
      </c>
      <c r="L151" s="264"/>
      <c r="M151" s="266"/>
      <c r="N151" s="267" t="s">
        <v>1</v>
      </c>
      <c r="O151" s="252" t="s">
        <v>49</v>
      </c>
      <c r="P151" s="253">
        <f>I151+J151</f>
        <v>0</v>
      </c>
      <c r="Q151" s="253">
        <f>ROUND(I151*H151,2)</f>
        <v>0</v>
      </c>
      <c r="R151" s="253">
        <f>ROUND(J151*H151,2)</f>
        <v>0</v>
      </c>
      <c r="S151" s="88"/>
      <c r="T151" s="254">
        <f>S151*H151</f>
        <v>0</v>
      </c>
      <c r="U151" s="254">
        <v>0.0074999999999999997</v>
      </c>
      <c r="V151" s="254">
        <f>U151*H151</f>
        <v>0.23249999999999998</v>
      </c>
      <c r="W151" s="254">
        <v>0</v>
      </c>
      <c r="X151" s="255">
        <f>W151*H151</f>
        <v>0</v>
      </c>
      <c r="Y151" s="35"/>
      <c r="Z151" s="35"/>
      <c r="AA151" s="35"/>
      <c r="AB151" s="35"/>
      <c r="AC151" s="35"/>
      <c r="AD151" s="35"/>
      <c r="AE151" s="35"/>
      <c r="AR151" s="256" t="s">
        <v>190</v>
      </c>
      <c r="AT151" s="256" t="s">
        <v>161</v>
      </c>
      <c r="AU151" s="256" t="s">
        <v>94</v>
      </c>
      <c r="AY151" s="14" t="s">
        <v>150</v>
      </c>
      <c r="BE151" s="257">
        <f>IF(O151="základní",K151,0)</f>
        <v>0</v>
      </c>
      <c r="BF151" s="257">
        <f>IF(O151="snížená",K151,0)</f>
        <v>0</v>
      </c>
      <c r="BG151" s="257">
        <f>IF(O151="zákl. přenesená",K151,0)</f>
        <v>0</v>
      </c>
      <c r="BH151" s="257">
        <f>IF(O151="sníž. přenesená",K151,0)</f>
        <v>0</v>
      </c>
      <c r="BI151" s="257">
        <f>IF(O151="nulová",K151,0)</f>
        <v>0</v>
      </c>
      <c r="BJ151" s="14" t="s">
        <v>22</v>
      </c>
      <c r="BK151" s="257">
        <f>ROUND(P151*H151,2)</f>
        <v>0</v>
      </c>
      <c r="BL151" s="14" t="s">
        <v>190</v>
      </c>
      <c r="BM151" s="256" t="s">
        <v>224</v>
      </c>
    </row>
    <row r="152" s="2" customFormat="1" ht="16.5" customHeight="1">
      <c r="A152" s="35"/>
      <c r="B152" s="36"/>
      <c r="C152" s="243" t="s">
        <v>225</v>
      </c>
      <c r="D152" s="243" t="s">
        <v>154</v>
      </c>
      <c r="E152" s="244" t="s">
        <v>226</v>
      </c>
      <c r="F152" s="245" t="s">
        <v>227</v>
      </c>
      <c r="G152" s="246" t="s">
        <v>195</v>
      </c>
      <c r="H152" s="247">
        <v>31</v>
      </c>
      <c r="I152" s="248"/>
      <c r="J152" s="248"/>
      <c r="K152" s="249">
        <f>ROUND(P152*H152,2)</f>
        <v>0</v>
      </c>
      <c r="L152" s="250"/>
      <c r="M152" s="41"/>
      <c r="N152" s="251" t="s">
        <v>1</v>
      </c>
      <c r="O152" s="252" t="s">
        <v>49</v>
      </c>
      <c r="P152" s="253">
        <f>I152+J152</f>
        <v>0</v>
      </c>
      <c r="Q152" s="253">
        <f>ROUND(I152*H152,2)</f>
        <v>0</v>
      </c>
      <c r="R152" s="253">
        <f>ROUND(J152*H152,2)</f>
        <v>0</v>
      </c>
      <c r="S152" s="88"/>
      <c r="T152" s="254">
        <f>S152*H152</f>
        <v>0</v>
      </c>
      <c r="U152" s="254">
        <v>0</v>
      </c>
      <c r="V152" s="254">
        <f>U152*H152</f>
        <v>0</v>
      </c>
      <c r="W152" s="254">
        <v>0</v>
      </c>
      <c r="X152" s="255">
        <f>W152*H152</f>
        <v>0</v>
      </c>
      <c r="Y152" s="35"/>
      <c r="Z152" s="35"/>
      <c r="AA152" s="35"/>
      <c r="AB152" s="35"/>
      <c r="AC152" s="35"/>
      <c r="AD152" s="35"/>
      <c r="AE152" s="35"/>
      <c r="AR152" s="256" t="s">
        <v>204</v>
      </c>
      <c r="AT152" s="256" t="s">
        <v>154</v>
      </c>
      <c r="AU152" s="256" t="s">
        <v>94</v>
      </c>
      <c r="AY152" s="14" t="s">
        <v>150</v>
      </c>
      <c r="BE152" s="257">
        <f>IF(O152="základní",K152,0)</f>
        <v>0</v>
      </c>
      <c r="BF152" s="257">
        <f>IF(O152="snížená",K152,0)</f>
        <v>0</v>
      </c>
      <c r="BG152" s="257">
        <f>IF(O152="zákl. přenesená",K152,0)</f>
        <v>0</v>
      </c>
      <c r="BH152" s="257">
        <f>IF(O152="sníž. přenesená",K152,0)</f>
        <v>0</v>
      </c>
      <c r="BI152" s="257">
        <f>IF(O152="nulová",K152,0)</f>
        <v>0</v>
      </c>
      <c r="BJ152" s="14" t="s">
        <v>22</v>
      </c>
      <c r="BK152" s="257">
        <f>ROUND(P152*H152,2)</f>
        <v>0</v>
      </c>
      <c r="BL152" s="14" t="s">
        <v>204</v>
      </c>
      <c r="BM152" s="256" t="s">
        <v>228</v>
      </c>
    </row>
    <row r="153" s="2" customFormat="1" ht="16.5" customHeight="1">
      <c r="A153" s="35"/>
      <c r="B153" s="36"/>
      <c r="C153" s="258" t="s">
        <v>229</v>
      </c>
      <c r="D153" s="258" t="s">
        <v>161</v>
      </c>
      <c r="E153" s="259" t="s">
        <v>230</v>
      </c>
      <c r="F153" s="260" t="s">
        <v>231</v>
      </c>
      <c r="G153" s="261" t="s">
        <v>195</v>
      </c>
      <c r="H153" s="262">
        <v>17</v>
      </c>
      <c r="I153" s="263"/>
      <c r="J153" s="264"/>
      <c r="K153" s="265">
        <f>ROUND(P153*H153,2)</f>
        <v>0</v>
      </c>
      <c r="L153" s="264"/>
      <c r="M153" s="266"/>
      <c r="N153" s="267" t="s">
        <v>1</v>
      </c>
      <c r="O153" s="252" t="s">
        <v>49</v>
      </c>
      <c r="P153" s="253">
        <f>I153+J153</f>
        <v>0</v>
      </c>
      <c r="Q153" s="253">
        <f>ROUND(I153*H153,2)</f>
        <v>0</v>
      </c>
      <c r="R153" s="253">
        <f>ROUND(J153*H153,2)</f>
        <v>0</v>
      </c>
      <c r="S153" s="88"/>
      <c r="T153" s="254">
        <f>S153*H153</f>
        <v>0</v>
      </c>
      <c r="U153" s="254">
        <v>0.062</v>
      </c>
      <c r="V153" s="254">
        <f>U153*H153</f>
        <v>1.0540000000000001</v>
      </c>
      <c r="W153" s="254">
        <v>0</v>
      </c>
      <c r="X153" s="255">
        <f>W153*H153</f>
        <v>0</v>
      </c>
      <c r="Y153" s="35"/>
      <c r="Z153" s="35"/>
      <c r="AA153" s="35"/>
      <c r="AB153" s="35"/>
      <c r="AC153" s="35"/>
      <c r="AD153" s="35"/>
      <c r="AE153" s="35"/>
      <c r="AR153" s="256" t="s">
        <v>190</v>
      </c>
      <c r="AT153" s="256" t="s">
        <v>161</v>
      </c>
      <c r="AU153" s="256" t="s">
        <v>94</v>
      </c>
      <c r="AY153" s="14" t="s">
        <v>150</v>
      </c>
      <c r="BE153" s="257">
        <f>IF(O153="základní",K153,0)</f>
        <v>0</v>
      </c>
      <c r="BF153" s="257">
        <f>IF(O153="snížená",K153,0)</f>
        <v>0</v>
      </c>
      <c r="BG153" s="257">
        <f>IF(O153="zákl. přenesená",K153,0)</f>
        <v>0</v>
      </c>
      <c r="BH153" s="257">
        <f>IF(O153="sníž. přenesená",K153,0)</f>
        <v>0</v>
      </c>
      <c r="BI153" s="257">
        <f>IF(O153="nulová",K153,0)</f>
        <v>0</v>
      </c>
      <c r="BJ153" s="14" t="s">
        <v>22</v>
      </c>
      <c r="BK153" s="257">
        <f>ROUND(P153*H153,2)</f>
        <v>0</v>
      </c>
      <c r="BL153" s="14" t="s">
        <v>190</v>
      </c>
      <c r="BM153" s="256" t="s">
        <v>232</v>
      </c>
    </row>
    <row r="154" s="2" customFormat="1" ht="16.5" customHeight="1">
      <c r="A154" s="35"/>
      <c r="B154" s="36"/>
      <c r="C154" s="258" t="s">
        <v>233</v>
      </c>
      <c r="D154" s="258" t="s">
        <v>161</v>
      </c>
      <c r="E154" s="259" t="s">
        <v>234</v>
      </c>
      <c r="F154" s="260" t="s">
        <v>235</v>
      </c>
      <c r="G154" s="261" t="s">
        <v>195</v>
      </c>
      <c r="H154" s="262">
        <v>2</v>
      </c>
      <c r="I154" s="263"/>
      <c r="J154" s="264"/>
      <c r="K154" s="265">
        <f>ROUND(P154*H154,2)</f>
        <v>0</v>
      </c>
      <c r="L154" s="264"/>
      <c r="M154" s="266"/>
      <c r="N154" s="267" t="s">
        <v>1</v>
      </c>
      <c r="O154" s="252" t="s">
        <v>49</v>
      </c>
      <c r="P154" s="253">
        <f>I154+J154</f>
        <v>0</v>
      </c>
      <c r="Q154" s="253">
        <f>ROUND(I154*H154,2)</f>
        <v>0</v>
      </c>
      <c r="R154" s="253">
        <f>ROUND(J154*H154,2)</f>
        <v>0</v>
      </c>
      <c r="S154" s="88"/>
      <c r="T154" s="254">
        <f>S154*H154</f>
        <v>0</v>
      </c>
      <c r="U154" s="254">
        <v>0.062</v>
      </c>
      <c r="V154" s="254">
        <f>U154*H154</f>
        <v>0.124</v>
      </c>
      <c r="W154" s="254">
        <v>0</v>
      </c>
      <c r="X154" s="255">
        <f>W154*H154</f>
        <v>0</v>
      </c>
      <c r="Y154" s="35"/>
      <c r="Z154" s="35"/>
      <c r="AA154" s="35"/>
      <c r="AB154" s="35"/>
      <c r="AC154" s="35"/>
      <c r="AD154" s="35"/>
      <c r="AE154" s="35"/>
      <c r="AR154" s="256" t="s">
        <v>190</v>
      </c>
      <c r="AT154" s="256" t="s">
        <v>161</v>
      </c>
      <c r="AU154" s="256" t="s">
        <v>94</v>
      </c>
      <c r="AY154" s="14" t="s">
        <v>150</v>
      </c>
      <c r="BE154" s="257">
        <f>IF(O154="základní",K154,0)</f>
        <v>0</v>
      </c>
      <c r="BF154" s="257">
        <f>IF(O154="snížená",K154,0)</f>
        <v>0</v>
      </c>
      <c r="BG154" s="257">
        <f>IF(O154="zákl. přenesená",K154,0)</f>
        <v>0</v>
      </c>
      <c r="BH154" s="257">
        <f>IF(O154="sníž. přenesená",K154,0)</f>
        <v>0</v>
      </c>
      <c r="BI154" s="257">
        <f>IF(O154="nulová",K154,0)</f>
        <v>0</v>
      </c>
      <c r="BJ154" s="14" t="s">
        <v>22</v>
      </c>
      <c r="BK154" s="257">
        <f>ROUND(P154*H154,2)</f>
        <v>0</v>
      </c>
      <c r="BL154" s="14" t="s">
        <v>190</v>
      </c>
      <c r="BM154" s="256" t="s">
        <v>236</v>
      </c>
    </row>
    <row r="155" s="2" customFormat="1" ht="16.5" customHeight="1">
      <c r="A155" s="35"/>
      <c r="B155" s="36"/>
      <c r="C155" s="258" t="s">
        <v>237</v>
      </c>
      <c r="D155" s="258" t="s">
        <v>161</v>
      </c>
      <c r="E155" s="259" t="s">
        <v>238</v>
      </c>
      <c r="F155" s="260" t="s">
        <v>239</v>
      </c>
      <c r="G155" s="261" t="s">
        <v>195</v>
      </c>
      <c r="H155" s="262">
        <v>12</v>
      </c>
      <c r="I155" s="263"/>
      <c r="J155" s="264"/>
      <c r="K155" s="265">
        <f>ROUND(P155*H155,2)</f>
        <v>0</v>
      </c>
      <c r="L155" s="264"/>
      <c r="M155" s="266"/>
      <c r="N155" s="267" t="s">
        <v>1</v>
      </c>
      <c r="O155" s="252" t="s">
        <v>49</v>
      </c>
      <c r="P155" s="253">
        <f>I155+J155</f>
        <v>0</v>
      </c>
      <c r="Q155" s="253">
        <f>ROUND(I155*H155,2)</f>
        <v>0</v>
      </c>
      <c r="R155" s="253">
        <f>ROUND(J155*H155,2)</f>
        <v>0</v>
      </c>
      <c r="S155" s="88"/>
      <c r="T155" s="254">
        <f>S155*H155</f>
        <v>0</v>
      </c>
      <c r="U155" s="254">
        <v>0.062</v>
      </c>
      <c r="V155" s="254">
        <f>U155*H155</f>
        <v>0.74399999999999999</v>
      </c>
      <c r="W155" s="254">
        <v>0</v>
      </c>
      <c r="X155" s="255">
        <f>W155*H155</f>
        <v>0</v>
      </c>
      <c r="Y155" s="35"/>
      <c r="Z155" s="35"/>
      <c r="AA155" s="35"/>
      <c r="AB155" s="35"/>
      <c r="AC155" s="35"/>
      <c r="AD155" s="35"/>
      <c r="AE155" s="35"/>
      <c r="AR155" s="256" t="s">
        <v>190</v>
      </c>
      <c r="AT155" s="256" t="s">
        <v>161</v>
      </c>
      <c r="AU155" s="256" t="s">
        <v>94</v>
      </c>
      <c r="AY155" s="14" t="s">
        <v>150</v>
      </c>
      <c r="BE155" s="257">
        <f>IF(O155="základní",K155,0)</f>
        <v>0</v>
      </c>
      <c r="BF155" s="257">
        <f>IF(O155="snížená",K155,0)</f>
        <v>0</v>
      </c>
      <c r="BG155" s="257">
        <f>IF(O155="zákl. přenesená",K155,0)</f>
        <v>0</v>
      </c>
      <c r="BH155" s="257">
        <f>IF(O155="sníž. přenesená",K155,0)</f>
        <v>0</v>
      </c>
      <c r="BI155" s="257">
        <f>IF(O155="nulová",K155,0)</f>
        <v>0</v>
      </c>
      <c r="BJ155" s="14" t="s">
        <v>22</v>
      </c>
      <c r="BK155" s="257">
        <f>ROUND(P155*H155,2)</f>
        <v>0</v>
      </c>
      <c r="BL155" s="14" t="s">
        <v>190</v>
      </c>
      <c r="BM155" s="256" t="s">
        <v>240</v>
      </c>
    </row>
    <row r="156" s="2" customFormat="1" ht="16.5" customHeight="1">
      <c r="A156" s="35"/>
      <c r="B156" s="36"/>
      <c r="C156" s="258" t="s">
        <v>241</v>
      </c>
      <c r="D156" s="258" t="s">
        <v>161</v>
      </c>
      <c r="E156" s="259" t="s">
        <v>242</v>
      </c>
      <c r="F156" s="260" t="s">
        <v>243</v>
      </c>
      <c r="G156" s="261" t="s">
        <v>195</v>
      </c>
      <c r="H156" s="262">
        <v>31</v>
      </c>
      <c r="I156" s="263"/>
      <c r="J156" s="264"/>
      <c r="K156" s="265">
        <f>ROUND(P156*H156,2)</f>
        <v>0</v>
      </c>
      <c r="L156" s="264"/>
      <c r="M156" s="266"/>
      <c r="N156" s="267" t="s">
        <v>1</v>
      </c>
      <c r="O156" s="252" t="s">
        <v>49</v>
      </c>
      <c r="P156" s="253">
        <f>I156+J156</f>
        <v>0</v>
      </c>
      <c r="Q156" s="253">
        <f>ROUND(I156*H156,2)</f>
        <v>0</v>
      </c>
      <c r="R156" s="253">
        <f>ROUND(J156*H156,2)</f>
        <v>0</v>
      </c>
      <c r="S156" s="88"/>
      <c r="T156" s="254">
        <f>S156*H156</f>
        <v>0</v>
      </c>
      <c r="U156" s="254">
        <v>0</v>
      </c>
      <c r="V156" s="254">
        <f>U156*H156</f>
        <v>0</v>
      </c>
      <c r="W156" s="254">
        <v>0</v>
      </c>
      <c r="X156" s="255">
        <f>W156*H156</f>
        <v>0</v>
      </c>
      <c r="Y156" s="35"/>
      <c r="Z156" s="35"/>
      <c r="AA156" s="35"/>
      <c r="AB156" s="35"/>
      <c r="AC156" s="35"/>
      <c r="AD156" s="35"/>
      <c r="AE156" s="35"/>
      <c r="AR156" s="256" t="s">
        <v>190</v>
      </c>
      <c r="AT156" s="256" t="s">
        <v>161</v>
      </c>
      <c r="AU156" s="256" t="s">
        <v>94</v>
      </c>
      <c r="AY156" s="14" t="s">
        <v>150</v>
      </c>
      <c r="BE156" s="257">
        <f>IF(O156="základní",K156,0)</f>
        <v>0</v>
      </c>
      <c r="BF156" s="257">
        <f>IF(O156="snížená",K156,0)</f>
        <v>0</v>
      </c>
      <c r="BG156" s="257">
        <f>IF(O156="zákl. přenesená",K156,0)</f>
        <v>0</v>
      </c>
      <c r="BH156" s="257">
        <f>IF(O156="sníž. přenesená",K156,0)</f>
        <v>0</v>
      </c>
      <c r="BI156" s="257">
        <f>IF(O156="nulová",K156,0)</f>
        <v>0</v>
      </c>
      <c r="BJ156" s="14" t="s">
        <v>22</v>
      </c>
      <c r="BK156" s="257">
        <f>ROUND(P156*H156,2)</f>
        <v>0</v>
      </c>
      <c r="BL156" s="14" t="s">
        <v>190</v>
      </c>
      <c r="BM156" s="256" t="s">
        <v>244</v>
      </c>
    </row>
    <row r="157" s="2" customFormat="1" ht="16.5" customHeight="1">
      <c r="A157" s="35"/>
      <c r="B157" s="36"/>
      <c r="C157" s="258" t="s">
        <v>245</v>
      </c>
      <c r="D157" s="258" t="s">
        <v>161</v>
      </c>
      <c r="E157" s="259" t="s">
        <v>246</v>
      </c>
      <c r="F157" s="260" t="s">
        <v>247</v>
      </c>
      <c r="G157" s="261" t="s">
        <v>195</v>
      </c>
      <c r="H157" s="262">
        <v>31</v>
      </c>
      <c r="I157" s="263"/>
      <c r="J157" s="264"/>
      <c r="K157" s="265">
        <f>ROUND(P157*H157,2)</f>
        <v>0</v>
      </c>
      <c r="L157" s="264"/>
      <c r="M157" s="266"/>
      <c r="N157" s="267" t="s">
        <v>1</v>
      </c>
      <c r="O157" s="252" t="s">
        <v>49</v>
      </c>
      <c r="P157" s="253">
        <f>I157+J157</f>
        <v>0</v>
      </c>
      <c r="Q157" s="253">
        <f>ROUND(I157*H157,2)</f>
        <v>0</v>
      </c>
      <c r="R157" s="253">
        <f>ROUND(J157*H157,2)</f>
        <v>0</v>
      </c>
      <c r="S157" s="88"/>
      <c r="T157" s="254">
        <f>S157*H157</f>
        <v>0</v>
      </c>
      <c r="U157" s="254">
        <v>0</v>
      </c>
      <c r="V157" s="254">
        <f>U157*H157</f>
        <v>0</v>
      </c>
      <c r="W157" s="254">
        <v>0</v>
      </c>
      <c r="X157" s="255">
        <f>W157*H157</f>
        <v>0</v>
      </c>
      <c r="Y157" s="35"/>
      <c r="Z157" s="35"/>
      <c r="AA157" s="35"/>
      <c r="AB157" s="35"/>
      <c r="AC157" s="35"/>
      <c r="AD157" s="35"/>
      <c r="AE157" s="35"/>
      <c r="AR157" s="256" t="s">
        <v>190</v>
      </c>
      <c r="AT157" s="256" t="s">
        <v>161</v>
      </c>
      <c r="AU157" s="256" t="s">
        <v>94</v>
      </c>
      <c r="AY157" s="14" t="s">
        <v>150</v>
      </c>
      <c r="BE157" s="257">
        <f>IF(O157="základní",K157,0)</f>
        <v>0</v>
      </c>
      <c r="BF157" s="257">
        <f>IF(O157="snížená",K157,0)</f>
        <v>0</v>
      </c>
      <c r="BG157" s="257">
        <f>IF(O157="zákl. přenesená",K157,0)</f>
        <v>0</v>
      </c>
      <c r="BH157" s="257">
        <f>IF(O157="sníž. přenesená",K157,0)</f>
        <v>0</v>
      </c>
      <c r="BI157" s="257">
        <f>IF(O157="nulová",K157,0)</f>
        <v>0</v>
      </c>
      <c r="BJ157" s="14" t="s">
        <v>22</v>
      </c>
      <c r="BK157" s="257">
        <f>ROUND(P157*H157,2)</f>
        <v>0</v>
      </c>
      <c r="BL157" s="14" t="s">
        <v>190</v>
      </c>
      <c r="BM157" s="256" t="s">
        <v>248</v>
      </c>
    </row>
    <row r="158" s="2" customFormat="1" ht="16.5" customHeight="1">
      <c r="A158" s="35"/>
      <c r="B158" s="36"/>
      <c r="C158" s="243" t="s">
        <v>249</v>
      </c>
      <c r="D158" s="243" t="s">
        <v>154</v>
      </c>
      <c r="E158" s="244" t="s">
        <v>250</v>
      </c>
      <c r="F158" s="245" t="s">
        <v>251</v>
      </c>
      <c r="G158" s="246" t="s">
        <v>195</v>
      </c>
      <c r="H158" s="247">
        <v>31</v>
      </c>
      <c r="I158" s="248"/>
      <c r="J158" s="248"/>
      <c r="K158" s="249">
        <f>ROUND(P158*H158,2)</f>
        <v>0</v>
      </c>
      <c r="L158" s="250"/>
      <c r="M158" s="41"/>
      <c r="N158" s="251" t="s">
        <v>1</v>
      </c>
      <c r="O158" s="252" t="s">
        <v>49</v>
      </c>
      <c r="P158" s="253">
        <f>I158+J158</f>
        <v>0</v>
      </c>
      <c r="Q158" s="253">
        <f>ROUND(I158*H158,2)</f>
        <v>0</v>
      </c>
      <c r="R158" s="253">
        <f>ROUND(J158*H158,2)</f>
        <v>0</v>
      </c>
      <c r="S158" s="88"/>
      <c r="T158" s="254">
        <f>S158*H158</f>
        <v>0</v>
      </c>
      <c r="U158" s="254">
        <v>0</v>
      </c>
      <c r="V158" s="254">
        <f>U158*H158</f>
        <v>0</v>
      </c>
      <c r="W158" s="254">
        <v>0</v>
      </c>
      <c r="X158" s="255">
        <f>W158*H158</f>
        <v>0</v>
      </c>
      <c r="Y158" s="35"/>
      <c r="Z158" s="35"/>
      <c r="AA158" s="35"/>
      <c r="AB158" s="35"/>
      <c r="AC158" s="35"/>
      <c r="AD158" s="35"/>
      <c r="AE158" s="35"/>
      <c r="AR158" s="256" t="s">
        <v>204</v>
      </c>
      <c r="AT158" s="256" t="s">
        <v>154</v>
      </c>
      <c r="AU158" s="256" t="s">
        <v>94</v>
      </c>
      <c r="AY158" s="14" t="s">
        <v>150</v>
      </c>
      <c r="BE158" s="257">
        <f>IF(O158="základní",K158,0)</f>
        <v>0</v>
      </c>
      <c r="BF158" s="257">
        <f>IF(O158="snížená",K158,0)</f>
        <v>0</v>
      </c>
      <c r="BG158" s="257">
        <f>IF(O158="zákl. přenesená",K158,0)</f>
        <v>0</v>
      </c>
      <c r="BH158" s="257">
        <f>IF(O158="sníž. přenesená",K158,0)</f>
        <v>0</v>
      </c>
      <c r="BI158" s="257">
        <f>IF(O158="nulová",K158,0)</f>
        <v>0</v>
      </c>
      <c r="BJ158" s="14" t="s">
        <v>22</v>
      </c>
      <c r="BK158" s="257">
        <f>ROUND(P158*H158,2)</f>
        <v>0</v>
      </c>
      <c r="BL158" s="14" t="s">
        <v>204</v>
      </c>
      <c r="BM158" s="256" t="s">
        <v>252</v>
      </c>
    </row>
    <row r="159" s="2" customFormat="1" ht="16.5" customHeight="1">
      <c r="A159" s="35"/>
      <c r="B159" s="36"/>
      <c r="C159" s="258" t="s">
        <v>253</v>
      </c>
      <c r="D159" s="258" t="s">
        <v>161</v>
      </c>
      <c r="E159" s="259" t="s">
        <v>254</v>
      </c>
      <c r="F159" s="260" t="s">
        <v>255</v>
      </c>
      <c r="G159" s="261" t="s">
        <v>195</v>
      </c>
      <c r="H159" s="262">
        <v>31</v>
      </c>
      <c r="I159" s="263"/>
      <c r="J159" s="264"/>
      <c r="K159" s="265">
        <f>ROUND(P159*H159,2)</f>
        <v>0</v>
      </c>
      <c r="L159" s="264"/>
      <c r="M159" s="266"/>
      <c r="N159" s="267" t="s">
        <v>1</v>
      </c>
      <c r="O159" s="252" t="s">
        <v>49</v>
      </c>
      <c r="P159" s="253">
        <f>I159+J159</f>
        <v>0</v>
      </c>
      <c r="Q159" s="253">
        <f>ROUND(I159*H159,2)</f>
        <v>0</v>
      </c>
      <c r="R159" s="253">
        <f>ROUND(J159*H159,2)</f>
        <v>0</v>
      </c>
      <c r="S159" s="88"/>
      <c r="T159" s="254">
        <f>S159*H159</f>
        <v>0</v>
      </c>
      <c r="U159" s="254">
        <v>0</v>
      </c>
      <c r="V159" s="254">
        <f>U159*H159</f>
        <v>0</v>
      </c>
      <c r="W159" s="254">
        <v>0</v>
      </c>
      <c r="X159" s="255">
        <f>W159*H159</f>
        <v>0</v>
      </c>
      <c r="Y159" s="35"/>
      <c r="Z159" s="35"/>
      <c r="AA159" s="35"/>
      <c r="AB159" s="35"/>
      <c r="AC159" s="35"/>
      <c r="AD159" s="35"/>
      <c r="AE159" s="35"/>
      <c r="AR159" s="256" t="s">
        <v>256</v>
      </c>
      <c r="AT159" s="256" t="s">
        <v>161</v>
      </c>
      <c r="AU159" s="256" t="s">
        <v>94</v>
      </c>
      <c r="AY159" s="14" t="s">
        <v>150</v>
      </c>
      <c r="BE159" s="257">
        <f>IF(O159="základní",K159,0)</f>
        <v>0</v>
      </c>
      <c r="BF159" s="257">
        <f>IF(O159="snížená",K159,0)</f>
        <v>0</v>
      </c>
      <c r="BG159" s="257">
        <f>IF(O159="zákl. přenesená",K159,0)</f>
        <v>0</v>
      </c>
      <c r="BH159" s="257">
        <f>IF(O159="sníž. přenesená",K159,0)</f>
        <v>0</v>
      </c>
      <c r="BI159" s="257">
        <f>IF(O159="nulová",K159,0)</f>
        <v>0</v>
      </c>
      <c r="BJ159" s="14" t="s">
        <v>22</v>
      </c>
      <c r="BK159" s="257">
        <f>ROUND(P159*H159,2)</f>
        <v>0</v>
      </c>
      <c r="BL159" s="14" t="s">
        <v>204</v>
      </c>
      <c r="BM159" s="256" t="s">
        <v>257</v>
      </c>
    </row>
    <row r="160" s="2" customFormat="1" ht="21.75" customHeight="1">
      <c r="A160" s="35"/>
      <c r="B160" s="36"/>
      <c r="C160" s="243" t="s">
        <v>101</v>
      </c>
      <c r="D160" s="243" t="s">
        <v>154</v>
      </c>
      <c r="E160" s="244" t="s">
        <v>258</v>
      </c>
      <c r="F160" s="245" t="s">
        <v>259</v>
      </c>
      <c r="G160" s="246" t="s">
        <v>157</v>
      </c>
      <c r="H160" s="247">
        <v>15.5</v>
      </c>
      <c r="I160" s="248"/>
      <c r="J160" s="248"/>
      <c r="K160" s="249">
        <f>ROUND(P160*H160,2)</f>
        <v>0</v>
      </c>
      <c r="L160" s="250"/>
      <c r="M160" s="41"/>
      <c r="N160" s="251" t="s">
        <v>1</v>
      </c>
      <c r="O160" s="252" t="s">
        <v>49</v>
      </c>
      <c r="P160" s="253">
        <f>I160+J160</f>
        <v>0</v>
      </c>
      <c r="Q160" s="253">
        <f>ROUND(I160*H160,2)</f>
        <v>0</v>
      </c>
      <c r="R160" s="253">
        <f>ROUND(J160*H160,2)</f>
        <v>0</v>
      </c>
      <c r="S160" s="88"/>
      <c r="T160" s="254">
        <f>S160*H160</f>
        <v>0</v>
      </c>
      <c r="U160" s="254">
        <v>0</v>
      </c>
      <c r="V160" s="254">
        <f>U160*H160</f>
        <v>0</v>
      </c>
      <c r="W160" s="254">
        <v>0</v>
      </c>
      <c r="X160" s="255">
        <f>W160*H160</f>
        <v>0</v>
      </c>
      <c r="Y160" s="35"/>
      <c r="Z160" s="35"/>
      <c r="AA160" s="35"/>
      <c r="AB160" s="35"/>
      <c r="AC160" s="35"/>
      <c r="AD160" s="35"/>
      <c r="AE160" s="35"/>
      <c r="AR160" s="256" t="s">
        <v>204</v>
      </c>
      <c r="AT160" s="256" t="s">
        <v>154</v>
      </c>
      <c r="AU160" s="256" t="s">
        <v>94</v>
      </c>
      <c r="AY160" s="14" t="s">
        <v>150</v>
      </c>
      <c r="BE160" s="257">
        <f>IF(O160="základní",K160,0)</f>
        <v>0</v>
      </c>
      <c r="BF160" s="257">
        <f>IF(O160="snížená",K160,0)</f>
        <v>0</v>
      </c>
      <c r="BG160" s="257">
        <f>IF(O160="zákl. přenesená",K160,0)</f>
        <v>0</v>
      </c>
      <c r="BH160" s="257">
        <f>IF(O160="sníž. přenesená",K160,0)</f>
        <v>0</v>
      </c>
      <c r="BI160" s="257">
        <f>IF(O160="nulová",K160,0)</f>
        <v>0</v>
      </c>
      <c r="BJ160" s="14" t="s">
        <v>22</v>
      </c>
      <c r="BK160" s="257">
        <f>ROUND(P160*H160,2)</f>
        <v>0</v>
      </c>
      <c r="BL160" s="14" t="s">
        <v>204</v>
      </c>
      <c r="BM160" s="256" t="s">
        <v>260</v>
      </c>
    </row>
    <row r="161" s="2" customFormat="1" ht="16.5" customHeight="1">
      <c r="A161" s="35"/>
      <c r="B161" s="36"/>
      <c r="C161" s="258" t="s">
        <v>261</v>
      </c>
      <c r="D161" s="258" t="s">
        <v>161</v>
      </c>
      <c r="E161" s="259" t="s">
        <v>262</v>
      </c>
      <c r="F161" s="260" t="s">
        <v>263</v>
      </c>
      <c r="G161" s="261" t="s">
        <v>264</v>
      </c>
      <c r="H161" s="262">
        <v>9.6099999999999994</v>
      </c>
      <c r="I161" s="263"/>
      <c r="J161" s="264"/>
      <c r="K161" s="265">
        <f>ROUND(P161*H161,2)</f>
        <v>0</v>
      </c>
      <c r="L161" s="264"/>
      <c r="M161" s="266"/>
      <c r="N161" s="267" t="s">
        <v>1</v>
      </c>
      <c r="O161" s="252" t="s">
        <v>49</v>
      </c>
      <c r="P161" s="253">
        <f>I161+J161</f>
        <v>0</v>
      </c>
      <c r="Q161" s="253">
        <f>ROUND(I161*H161,2)</f>
        <v>0</v>
      </c>
      <c r="R161" s="253">
        <f>ROUND(J161*H161,2)</f>
        <v>0</v>
      </c>
      <c r="S161" s="88"/>
      <c r="T161" s="254">
        <f>S161*H161</f>
        <v>0</v>
      </c>
      <c r="U161" s="254">
        <v>0.001</v>
      </c>
      <c r="V161" s="254">
        <f>U161*H161</f>
        <v>0.0096100000000000005</v>
      </c>
      <c r="W161" s="254">
        <v>0</v>
      </c>
      <c r="X161" s="255">
        <f>W161*H161</f>
        <v>0</v>
      </c>
      <c r="Y161" s="35"/>
      <c r="Z161" s="35"/>
      <c r="AA161" s="35"/>
      <c r="AB161" s="35"/>
      <c r="AC161" s="35"/>
      <c r="AD161" s="35"/>
      <c r="AE161" s="35"/>
      <c r="AR161" s="256" t="s">
        <v>190</v>
      </c>
      <c r="AT161" s="256" t="s">
        <v>161</v>
      </c>
      <c r="AU161" s="256" t="s">
        <v>94</v>
      </c>
      <c r="AY161" s="14" t="s">
        <v>150</v>
      </c>
      <c r="BE161" s="257">
        <f>IF(O161="základní",K161,0)</f>
        <v>0</v>
      </c>
      <c r="BF161" s="257">
        <f>IF(O161="snížená",K161,0)</f>
        <v>0</v>
      </c>
      <c r="BG161" s="257">
        <f>IF(O161="zákl. přenesená",K161,0)</f>
        <v>0</v>
      </c>
      <c r="BH161" s="257">
        <f>IF(O161="sníž. přenesená",K161,0)</f>
        <v>0</v>
      </c>
      <c r="BI161" s="257">
        <f>IF(O161="nulová",K161,0)</f>
        <v>0</v>
      </c>
      <c r="BJ161" s="14" t="s">
        <v>22</v>
      </c>
      <c r="BK161" s="257">
        <f>ROUND(P161*H161,2)</f>
        <v>0</v>
      </c>
      <c r="BL161" s="14" t="s">
        <v>190</v>
      </c>
      <c r="BM161" s="256" t="s">
        <v>265</v>
      </c>
    </row>
    <row r="162" s="2" customFormat="1" ht="21.75" customHeight="1">
      <c r="A162" s="35"/>
      <c r="B162" s="36"/>
      <c r="C162" s="243" t="s">
        <v>266</v>
      </c>
      <c r="D162" s="243" t="s">
        <v>154</v>
      </c>
      <c r="E162" s="244" t="s">
        <v>267</v>
      </c>
      <c r="F162" s="245" t="s">
        <v>268</v>
      </c>
      <c r="G162" s="246" t="s">
        <v>157</v>
      </c>
      <c r="H162" s="247">
        <v>156</v>
      </c>
      <c r="I162" s="248"/>
      <c r="J162" s="248"/>
      <c r="K162" s="249">
        <f>ROUND(P162*H162,2)</f>
        <v>0</v>
      </c>
      <c r="L162" s="250"/>
      <c r="M162" s="41"/>
      <c r="N162" s="251" t="s">
        <v>1</v>
      </c>
      <c r="O162" s="252" t="s">
        <v>49</v>
      </c>
      <c r="P162" s="253">
        <f>I162+J162</f>
        <v>0</v>
      </c>
      <c r="Q162" s="253">
        <f>ROUND(I162*H162,2)</f>
        <v>0</v>
      </c>
      <c r="R162" s="253">
        <f>ROUND(J162*H162,2)</f>
        <v>0</v>
      </c>
      <c r="S162" s="88"/>
      <c r="T162" s="254">
        <f>S162*H162</f>
        <v>0</v>
      </c>
      <c r="U162" s="254">
        <v>0</v>
      </c>
      <c r="V162" s="254">
        <f>U162*H162</f>
        <v>0</v>
      </c>
      <c r="W162" s="254">
        <v>0</v>
      </c>
      <c r="X162" s="255">
        <f>W162*H162</f>
        <v>0</v>
      </c>
      <c r="Y162" s="35"/>
      <c r="Z162" s="35"/>
      <c r="AA162" s="35"/>
      <c r="AB162" s="35"/>
      <c r="AC162" s="35"/>
      <c r="AD162" s="35"/>
      <c r="AE162" s="35"/>
      <c r="AR162" s="256" t="s">
        <v>204</v>
      </c>
      <c r="AT162" s="256" t="s">
        <v>154</v>
      </c>
      <c r="AU162" s="256" t="s">
        <v>94</v>
      </c>
      <c r="AY162" s="14" t="s">
        <v>150</v>
      </c>
      <c r="BE162" s="257">
        <f>IF(O162="základní",K162,0)</f>
        <v>0</v>
      </c>
      <c r="BF162" s="257">
        <f>IF(O162="snížená",K162,0)</f>
        <v>0</v>
      </c>
      <c r="BG162" s="257">
        <f>IF(O162="zákl. přenesená",K162,0)</f>
        <v>0</v>
      </c>
      <c r="BH162" s="257">
        <f>IF(O162="sníž. přenesená",K162,0)</f>
        <v>0</v>
      </c>
      <c r="BI162" s="257">
        <f>IF(O162="nulová",K162,0)</f>
        <v>0</v>
      </c>
      <c r="BJ162" s="14" t="s">
        <v>22</v>
      </c>
      <c r="BK162" s="257">
        <f>ROUND(P162*H162,2)</f>
        <v>0</v>
      </c>
      <c r="BL162" s="14" t="s">
        <v>204</v>
      </c>
      <c r="BM162" s="256" t="s">
        <v>269</v>
      </c>
    </row>
    <row r="163" s="2" customFormat="1" ht="16.5" customHeight="1">
      <c r="A163" s="35"/>
      <c r="B163" s="36"/>
      <c r="C163" s="258" t="s">
        <v>270</v>
      </c>
      <c r="D163" s="258" t="s">
        <v>161</v>
      </c>
      <c r="E163" s="259" t="s">
        <v>262</v>
      </c>
      <c r="F163" s="260" t="s">
        <v>263</v>
      </c>
      <c r="G163" s="261" t="s">
        <v>264</v>
      </c>
      <c r="H163" s="262">
        <v>96.719999999999999</v>
      </c>
      <c r="I163" s="263"/>
      <c r="J163" s="264"/>
      <c r="K163" s="265">
        <f>ROUND(P163*H163,2)</f>
        <v>0</v>
      </c>
      <c r="L163" s="264"/>
      <c r="M163" s="266"/>
      <c r="N163" s="267" t="s">
        <v>1</v>
      </c>
      <c r="O163" s="252" t="s">
        <v>49</v>
      </c>
      <c r="P163" s="253">
        <f>I163+J163</f>
        <v>0</v>
      </c>
      <c r="Q163" s="253">
        <f>ROUND(I163*H163,2)</f>
        <v>0</v>
      </c>
      <c r="R163" s="253">
        <f>ROUND(J163*H163,2)</f>
        <v>0</v>
      </c>
      <c r="S163" s="88"/>
      <c r="T163" s="254">
        <f>S163*H163</f>
        <v>0</v>
      </c>
      <c r="U163" s="254">
        <v>0.001</v>
      </c>
      <c r="V163" s="254">
        <f>U163*H163</f>
        <v>0.09672</v>
      </c>
      <c r="W163" s="254">
        <v>0</v>
      </c>
      <c r="X163" s="255">
        <f>W163*H163</f>
        <v>0</v>
      </c>
      <c r="Y163" s="35"/>
      <c r="Z163" s="35"/>
      <c r="AA163" s="35"/>
      <c r="AB163" s="35"/>
      <c r="AC163" s="35"/>
      <c r="AD163" s="35"/>
      <c r="AE163" s="35"/>
      <c r="AR163" s="256" t="s">
        <v>190</v>
      </c>
      <c r="AT163" s="256" t="s">
        <v>161</v>
      </c>
      <c r="AU163" s="256" t="s">
        <v>94</v>
      </c>
      <c r="AY163" s="14" t="s">
        <v>150</v>
      </c>
      <c r="BE163" s="257">
        <f>IF(O163="základní",K163,0)</f>
        <v>0</v>
      </c>
      <c r="BF163" s="257">
        <f>IF(O163="snížená",K163,0)</f>
        <v>0</v>
      </c>
      <c r="BG163" s="257">
        <f>IF(O163="zákl. přenesená",K163,0)</f>
        <v>0</v>
      </c>
      <c r="BH163" s="257">
        <f>IF(O163="sníž. přenesená",K163,0)</f>
        <v>0</v>
      </c>
      <c r="BI163" s="257">
        <f>IF(O163="nulová",K163,0)</f>
        <v>0</v>
      </c>
      <c r="BJ163" s="14" t="s">
        <v>22</v>
      </c>
      <c r="BK163" s="257">
        <f>ROUND(P163*H163,2)</f>
        <v>0</v>
      </c>
      <c r="BL163" s="14" t="s">
        <v>190</v>
      </c>
      <c r="BM163" s="256" t="s">
        <v>271</v>
      </c>
    </row>
    <row r="164" s="2" customFormat="1" ht="16.5" customHeight="1">
      <c r="A164" s="35"/>
      <c r="B164" s="36"/>
      <c r="C164" s="243" t="s">
        <v>272</v>
      </c>
      <c r="D164" s="243" t="s">
        <v>154</v>
      </c>
      <c r="E164" s="244" t="s">
        <v>273</v>
      </c>
      <c r="F164" s="245" t="s">
        <v>274</v>
      </c>
      <c r="G164" s="246" t="s">
        <v>195</v>
      </c>
      <c r="H164" s="247">
        <v>84</v>
      </c>
      <c r="I164" s="248"/>
      <c r="J164" s="248"/>
      <c r="K164" s="249">
        <f>ROUND(P164*H164,2)</f>
        <v>0</v>
      </c>
      <c r="L164" s="250"/>
      <c r="M164" s="41"/>
      <c r="N164" s="251" t="s">
        <v>1</v>
      </c>
      <c r="O164" s="252" t="s">
        <v>49</v>
      </c>
      <c r="P164" s="253">
        <f>I164+J164</f>
        <v>0</v>
      </c>
      <c r="Q164" s="253">
        <f>ROUND(I164*H164,2)</f>
        <v>0</v>
      </c>
      <c r="R164" s="253">
        <f>ROUND(J164*H164,2)</f>
        <v>0</v>
      </c>
      <c r="S164" s="88"/>
      <c r="T164" s="254">
        <f>S164*H164</f>
        <v>0</v>
      </c>
      <c r="U164" s="254">
        <v>0</v>
      </c>
      <c r="V164" s="254">
        <f>U164*H164</f>
        <v>0</v>
      </c>
      <c r="W164" s="254">
        <v>0</v>
      </c>
      <c r="X164" s="255">
        <f>W164*H164</f>
        <v>0</v>
      </c>
      <c r="Y164" s="35"/>
      <c r="Z164" s="35"/>
      <c r="AA164" s="35"/>
      <c r="AB164" s="35"/>
      <c r="AC164" s="35"/>
      <c r="AD164" s="35"/>
      <c r="AE164" s="35"/>
      <c r="AR164" s="256" t="s">
        <v>204</v>
      </c>
      <c r="AT164" s="256" t="s">
        <v>154</v>
      </c>
      <c r="AU164" s="256" t="s">
        <v>94</v>
      </c>
      <c r="AY164" s="14" t="s">
        <v>150</v>
      </c>
      <c r="BE164" s="257">
        <f>IF(O164="základní",K164,0)</f>
        <v>0</v>
      </c>
      <c r="BF164" s="257">
        <f>IF(O164="snížená",K164,0)</f>
        <v>0</v>
      </c>
      <c r="BG164" s="257">
        <f>IF(O164="zákl. přenesená",K164,0)</f>
        <v>0</v>
      </c>
      <c r="BH164" s="257">
        <f>IF(O164="sníž. přenesená",K164,0)</f>
        <v>0</v>
      </c>
      <c r="BI164" s="257">
        <f>IF(O164="nulová",K164,0)</f>
        <v>0</v>
      </c>
      <c r="BJ164" s="14" t="s">
        <v>22</v>
      </c>
      <c r="BK164" s="257">
        <f>ROUND(P164*H164,2)</f>
        <v>0</v>
      </c>
      <c r="BL164" s="14" t="s">
        <v>204</v>
      </c>
      <c r="BM164" s="256" t="s">
        <v>275</v>
      </c>
    </row>
    <row r="165" s="2" customFormat="1" ht="16.5" customHeight="1">
      <c r="A165" s="35"/>
      <c r="B165" s="36"/>
      <c r="C165" s="258" t="s">
        <v>276</v>
      </c>
      <c r="D165" s="258" t="s">
        <v>161</v>
      </c>
      <c r="E165" s="259" t="s">
        <v>277</v>
      </c>
      <c r="F165" s="260" t="s">
        <v>278</v>
      </c>
      <c r="G165" s="261" t="s">
        <v>195</v>
      </c>
      <c r="H165" s="262">
        <v>42</v>
      </c>
      <c r="I165" s="263"/>
      <c r="J165" s="264"/>
      <c r="K165" s="265">
        <f>ROUND(P165*H165,2)</f>
        <v>0</v>
      </c>
      <c r="L165" s="264"/>
      <c r="M165" s="266"/>
      <c r="N165" s="267" t="s">
        <v>1</v>
      </c>
      <c r="O165" s="252" t="s">
        <v>49</v>
      </c>
      <c r="P165" s="253">
        <f>I165+J165</f>
        <v>0</v>
      </c>
      <c r="Q165" s="253">
        <f>ROUND(I165*H165,2)</f>
        <v>0</v>
      </c>
      <c r="R165" s="253">
        <f>ROUND(J165*H165,2)</f>
        <v>0</v>
      </c>
      <c r="S165" s="88"/>
      <c r="T165" s="254">
        <f>S165*H165</f>
        <v>0</v>
      </c>
      <c r="U165" s="254">
        <v>0.00016000000000000001</v>
      </c>
      <c r="V165" s="254">
        <f>U165*H165</f>
        <v>0.0067200000000000003</v>
      </c>
      <c r="W165" s="254">
        <v>0</v>
      </c>
      <c r="X165" s="255">
        <f>W165*H165</f>
        <v>0</v>
      </c>
      <c r="Y165" s="35"/>
      <c r="Z165" s="35"/>
      <c r="AA165" s="35"/>
      <c r="AB165" s="35"/>
      <c r="AC165" s="35"/>
      <c r="AD165" s="35"/>
      <c r="AE165" s="35"/>
      <c r="AR165" s="256" t="s">
        <v>190</v>
      </c>
      <c r="AT165" s="256" t="s">
        <v>161</v>
      </c>
      <c r="AU165" s="256" t="s">
        <v>94</v>
      </c>
      <c r="AY165" s="14" t="s">
        <v>150</v>
      </c>
      <c r="BE165" s="257">
        <f>IF(O165="základní",K165,0)</f>
        <v>0</v>
      </c>
      <c r="BF165" s="257">
        <f>IF(O165="snížená",K165,0)</f>
        <v>0</v>
      </c>
      <c r="BG165" s="257">
        <f>IF(O165="zákl. přenesená",K165,0)</f>
        <v>0</v>
      </c>
      <c r="BH165" s="257">
        <f>IF(O165="sníž. přenesená",K165,0)</f>
        <v>0</v>
      </c>
      <c r="BI165" s="257">
        <f>IF(O165="nulová",K165,0)</f>
        <v>0</v>
      </c>
      <c r="BJ165" s="14" t="s">
        <v>22</v>
      </c>
      <c r="BK165" s="257">
        <f>ROUND(P165*H165,2)</f>
        <v>0</v>
      </c>
      <c r="BL165" s="14" t="s">
        <v>190</v>
      </c>
      <c r="BM165" s="256" t="s">
        <v>279</v>
      </c>
    </row>
    <row r="166" s="2" customFormat="1" ht="16.5" customHeight="1">
      <c r="A166" s="35"/>
      <c r="B166" s="36"/>
      <c r="C166" s="258" t="s">
        <v>280</v>
      </c>
      <c r="D166" s="258" t="s">
        <v>161</v>
      </c>
      <c r="E166" s="259" t="s">
        <v>281</v>
      </c>
      <c r="F166" s="260" t="s">
        <v>282</v>
      </c>
      <c r="G166" s="261" t="s">
        <v>195</v>
      </c>
      <c r="H166" s="262">
        <v>21</v>
      </c>
      <c r="I166" s="263"/>
      <c r="J166" s="264"/>
      <c r="K166" s="265">
        <f>ROUND(P166*H166,2)</f>
        <v>0</v>
      </c>
      <c r="L166" s="264"/>
      <c r="M166" s="266"/>
      <c r="N166" s="267" t="s">
        <v>1</v>
      </c>
      <c r="O166" s="252" t="s">
        <v>49</v>
      </c>
      <c r="P166" s="253">
        <f>I166+J166</f>
        <v>0</v>
      </c>
      <c r="Q166" s="253">
        <f>ROUND(I166*H166,2)</f>
        <v>0</v>
      </c>
      <c r="R166" s="253">
        <f>ROUND(J166*H166,2)</f>
        <v>0</v>
      </c>
      <c r="S166" s="88"/>
      <c r="T166" s="254">
        <f>S166*H166</f>
        <v>0</v>
      </c>
      <c r="U166" s="254">
        <v>0.00023000000000000001</v>
      </c>
      <c r="V166" s="254">
        <f>U166*H166</f>
        <v>0.0048300000000000001</v>
      </c>
      <c r="W166" s="254">
        <v>0</v>
      </c>
      <c r="X166" s="255">
        <f>W166*H166</f>
        <v>0</v>
      </c>
      <c r="Y166" s="35"/>
      <c r="Z166" s="35"/>
      <c r="AA166" s="35"/>
      <c r="AB166" s="35"/>
      <c r="AC166" s="35"/>
      <c r="AD166" s="35"/>
      <c r="AE166" s="35"/>
      <c r="AR166" s="256" t="s">
        <v>190</v>
      </c>
      <c r="AT166" s="256" t="s">
        <v>161</v>
      </c>
      <c r="AU166" s="256" t="s">
        <v>94</v>
      </c>
      <c r="AY166" s="14" t="s">
        <v>150</v>
      </c>
      <c r="BE166" s="257">
        <f>IF(O166="základní",K166,0)</f>
        <v>0</v>
      </c>
      <c r="BF166" s="257">
        <f>IF(O166="snížená",K166,0)</f>
        <v>0</v>
      </c>
      <c r="BG166" s="257">
        <f>IF(O166="zákl. přenesená",K166,0)</f>
        <v>0</v>
      </c>
      <c r="BH166" s="257">
        <f>IF(O166="sníž. přenesená",K166,0)</f>
        <v>0</v>
      </c>
      <c r="BI166" s="257">
        <f>IF(O166="nulová",K166,0)</f>
        <v>0</v>
      </c>
      <c r="BJ166" s="14" t="s">
        <v>22</v>
      </c>
      <c r="BK166" s="257">
        <f>ROUND(P166*H166,2)</f>
        <v>0</v>
      </c>
      <c r="BL166" s="14" t="s">
        <v>190</v>
      </c>
      <c r="BM166" s="256" t="s">
        <v>283</v>
      </c>
    </row>
    <row r="167" s="2" customFormat="1" ht="16.5" customHeight="1">
      <c r="A167" s="35"/>
      <c r="B167" s="36"/>
      <c r="C167" s="258" t="s">
        <v>284</v>
      </c>
      <c r="D167" s="258" t="s">
        <v>161</v>
      </c>
      <c r="E167" s="259" t="s">
        <v>285</v>
      </c>
      <c r="F167" s="260" t="s">
        <v>286</v>
      </c>
      <c r="G167" s="261" t="s">
        <v>195</v>
      </c>
      <c r="H167" s="262">
        <v>42</v>
      </c>
      <c r="I167" s="263"/>
      <c r="J167" s="264"/>
      <c r="K167" s="265">
        <f>ROUND(P167*H167,2)</f>
        <v>0</v>
      </c>
      <c r="L167" s="264"/>
      <c r="M167" s="266"/>
      <c r="N167" s="267" t="s">
        <v>1</v>
      </c>
      <c r="O167" s="252" t="s">
        <v>49</v>
      </c>
      <c r="P167" s="253">
        <f>I167+J167</f>
        <v>0</v>
      </c>
      <c r="Q167" s="253">
        <f>ROUND(I167*H167,2)</f>
        <v>0</v>
      </c>
      <c r="R167" s="253">
        <f>ROUND(J167*H167,2)</f>
        <v>0</v>
      </c>
      <c r="S167" s="88"/>
      <c r="T167" s="254">
        <f>S167*H167</f>
        <v>0</v>
      </c>
      <c r="U167" s="254">
        <v>0.00016000000000000001</v>
      </c>
      <c r="V167" s="254">
        <f>U167*H167</f>
        <v>0.0067200000000000003</v>
      </c>
      <c r="W167" s="254">
        <v>0</v>
      </c>
      <c r="X167" s="255">
        <f>W167*H167</f>
        <v>0</v>
      </c>
      <c r="Y167" s="35"/>
      <c r="Z167" s="35"/>
      <c r="AA167" s="35"/>
      <c r="AB167" s="35"/>
      <c r="AC167" s="35"/>
      <c r="AD167" s="35"/>
      <c r="AE167" s="35"/>
      <c r="AR167" s="256" t="s">
        <v>190</v>
      </c>
      <c r="AT167" s="256" t="s">
        <v>161</v>
      </c>
      <c r="AU167" s="256" t="s">
        <v>94</v>
      </c>
      <c r="AY167" s="14" t="s">
        <v>150</v>
      </c>
      <c r="BE167" s="257">
        <f>IF(O167="základní",K167,0)</f>
        <v>0</v>
      </c>
      <c r="BF167" s="257">
        <f>IF(O167="snížená",K167,0)</f>
        <v>0</v>
      </c>
      <c r="BG167" s="257">
        <f>IF(O167="zákl. přenesená",K167,0)</f>
        <v>0</v>
      </c>
      <c r="BH167" s="257">
        <f>IF(O167="sníž. přenesená",K167,0)</f>
        <v>0</v>
      </c>
      <c r="BI167" s="257">
        <f>IF(O167="nulová",K167,0)</f>
        <v>0</v>
      </c>
      <c r="BJ167" s="14" t="s">
        <v>22</v>
      </c>
      <c r="BK167" s="257">
        <f>ROUND(P167*H167,2)</f>
        <v>0</v>
      </c>
      <c r="BL167" s="14" t="s">
        <v>190</v>
      </c>
      <c r="BM167" s="256" t="s">
        <v>287</v>
      </c>
    </row>
    <row r="168" s="2" customFormat="1" ht="16.5" customHeight="1">
      <c r="A168" s="35"/>
      <c r="B168" s="36"/>
      <c r="C168" s="243" t="s">
        <v>288</v>
      </c>
      <c r="D168" s="243" t="s">
        <v>154</v>
      </c>
      <c r="E168" s="244" t="s">
        <v>289</v>
      </c>
      <c r="F168" s="245" t="s">
        <v>290</v>
      </c>
      <c r="G168" s="246" t="s">
        <v>195</v>
      </c>
      <c r="H168" s="247">
        <v>1</v>
      </c>
      <c r="I168" s="248"/>
      <c r="J168" s="248"/>
      <c r="K168" s="249">
        <f>ROUND(P168*H168,2)</f>
        <v>0</v>
      </c>
      <c r="L168" s="250"/>
      <c r="M168" s="41"/>
      <c r="N168" s="251" t="s">
        <v>1</v>
      </c>
      <c r="O168" s="252" t="s">
        <v>49</v>
      </c>
      <c r="P168" s="253">
        <f>I168+J168</f>
        <v>0</v>
      </c>
      <c r="Q168" s="253">
        <f>ROUND(I168*H168,2)</f>
        <v>0</v>
      </c>
      <c r="R168" s="253">
        <f>ROUND(J168*H168,2)</f>
        <v>0</v>
      </c>
      <c r="S168" s="88"/>
      <c r="T168" s="254">
        <f>S168*H168</f>
        <v>0</v>
      </c>
      <c r="U168" s="254">
        <v>0</v>
      </c>
      <c r="V168" s="254">
        <f>U168*H168</f>
        <v>0</v>
      </c>
      <c r="W168" s="254">
        <v>0</v>
      </c>
      <c r="X168" s="255">
        <f>W168*H168</f>
        <v>0</v>
      </c>
      <c r="Y168" s="35"/>
      <c r="Z168" s="35"/>
      <c r="AA168" s="35"/>
      <c r="AB168" s="35"/>
      <c r="AC168" s="35"/>
      <c r="AD168" s="35"/>
      <c r="AE168" s="35"/>
      <c r="AR168" s="256" t="s">
        <v>204</v>
      </c>
      <c r="AT168" s="256" t="s">
        <v>154</v>
      </c>
      <c r="AU168" s="256" t="s">
        <v>94</v>
      </c>
      <c r="AY168" s="14" t="s">
        <v>150</v>
      </c>
      <c r="BE168" s="257">
        <f>IF(O168="základní",K168,0)</f>
        <v>0</v>
      </c>
      <c r="BF168" s="257">
        <f>IF(O168="snížená",K168,0)</f>
        <v>0</v>
      </c>
      <c r="BG168" s="257">
        <f>IF(O168="zákl. přenesená",K168,0)</f>
        <v>0</v>
      </c>
      <c r="BH168" s="257">
        <f>IF(O168="sníž. přenesená",K168,0)</f>
        <v>0</v>
      </c>
      <c r="BI168" s="257">
        <f>IF(O168="nulová",K168,0)</f>
        <v>0</v>
      </c>
      <c r="BJ168" s="14" t="s">
        <v>22</v>
      </c>
      <c r="BK168" s="257">
        <f>ROUND(P168*H168,2)</f>
        <v>0</v>
      </c>
      <c r="BL168" s="14" t="s">
        <v>204</v>
      </c>
      <c r="BM168" s="256" t="s">
        <v>291</v>
      </c>
    </row>
    <row r="169" s="2" customFormat="1" ht="16.5" customHeight="1">
      <c r="A169" s="35"/>
      <c r="B169" s="36"/>
      <c r="C169" s="258" t="s">
        <v>190</v>
      </c>
      <c r="D169" s="258" t="s">
        <v>161</v>
      </c>
      <c r="E169" s="259" t="s">
        <v>292</v>
      </c>
      <c r="F169" s="260" t="s">
        <v>293</v>
      </c>
      <c r="G169" s="261" t="s">
        <v>195</v>
      </c>
      <c r="H169" s="262">
        <v>1</v>
      </c>
      <c r="I169" s="263"/>
      <c r="J169" s="264"/>
      <c r="K169" s="265">
        <f>ROUND(P169*H169,2)</f>
        <v>0</v>
      </c>
      <c r="L169" s="264"/>
      <c r="M169" s="266"/>
      <c r="N169" s="267" t="s">
        <v>1</v>
      </c>
      <c r="O169" s="252" t="s">
        <v>49</v>
      </c>
      <c r="P169" s="253">
        <f>I169+J169</f>
        <v>0</v>
      </c>
      <c r="Q169" s="253">
        <f>ROUND(I169*H169,2)</f>
        <v>0</v>
      </c>
      <c r="R169" s="253">
        <f>ROUND(J169*H169,2)</f>
        <v>0</v>
      </c>
      <c r="S169" s="88"/>
      <c r="T169" s="254">
        <f>S169*H169</f>
        <v>0</v>
      </c>
      <c r="U169" s="254">
        <v>0.024</v>
      </c>
      <c r="V169" s="254">
        <f>U169*H169</f>
        <v>0.024</v>
      </c>
      <c r="W169" s="254">
        <v>0</v>
      </c>
      <c r="X169" s="255">
        <f>W169*H169</f>
        <v>0</v>
      </c>
      <c r="Y169" s="35"/>
      <c r="Z169" s="35"/>
      <c r="AA169" s="35"/>
      <c r="AB169" s="35"/>
      <c r="AC169" s="35"/>
      <c r="AD169" s="35"/>
      <c r="AE169" s="35"/>
      <c r="AR169" s="256" t="s">
        <v>190</v>
      </c>
      <c r="AT169" s="256" t="s">
        <v>161</v>
      </c>
      <c r="AU169" s="256" t="s">
        <v>94</v>
      </c>
      <c r="AY169" s="14" t="s">
        <v>150</v>
      </c>
      <c r="BE169" s="257">
        <f>IF(O169="základní",K169,0)</f>
        <v>0</v>
      </c>
      <c r="BF169" s="257">
        <f>IF(O169="snížená",K169,0)</f>
        <v>0</v>
      </c>
      <c r="BG169" s="257">
        <f>IF(O169="zákl. přenesená",K169,0)</f>
        <v>0</v>
      </c>
      <c r="BH169" s="257">
        <f>IF(O169="sníž. přenesená",K169,0)</f>
        <v>0</v>
      </c>
      <c r="BI169" s="257">
        <f>IF(O169="nulová",K169,0)</f>
        <v>0</v>
      </c>
      <c r="BJ169" s="14" t="s">
        <v>22</v>
      </c>
      <c r="BK169" s="257">
        <f>ROUND(P169*H169,2)</f>
        <v>0</v>
      </c>
      <c r="BL169" s="14" t="s">
        <v>190</v>
      </c>
      <c r="BM169" s="256" t="s">
        <v>294</v>
      </c>
    </row>
    <row r="170" s="2" customFormat="1" ht="16.5" customHeight="1">
      <c r="A170" s="35"/>
      <c r="B170" s="36"/>
      <c r="C170" s="258" t="s">
        <v>295</v>
      </c>
      <c r="D170" s="258" t="s">
        <v>161</v>
      </c>
      <c r="E170" s="259" t="s">
        <v>296</v>
      </c>
      <c r="F170" s="260" t="s">
        <v>297</v>
      </c>
      <c r="G170" s="261" t="s">
        <v>195</v>
      </c>
      <c r="H170" s="262">
        <v>1</v>
      </c>
      <c r="I170" s="263"/>
      <c r="J170" s="264"/>
      <c r="K170" s="265">
        <f>ROUND(P170*H170,2)</f>
        <v>0</v>
      </c>
      <c r="L170" s="264"/>
      <c r="M170" s="266"/>
      <c r="N170" s="267" t="s">
        <v>1</v>
      </c>
      <c r="O170" s="252" t="s">
        <v>49</v>
      </c>
      <c r="P170" s="253">
        <f>I170+J170</f>
        <v>0</v>
      </c>
      <c r="Q170" s="253">
        <f>ROUND(I170*H170,2)</f>
        <v>0</v>
      </c>
      <c r="R170" s="253">
        <f>ROUND(J170*H170,2)</f>
        <v>0</v>
      </c>
      <c r="S170" s="88"/>
      <c r="T170" s="254">
        <f>S170*H170</f>
        <v>0</v>
      </c>
      <c r="U170" s="254">
        <v>0.024</v>
      </c>
      <c r="V170" s="254">
        <f>U170*H170</f>
        <v>0.024</v>
      </c>
      <c r="W170" s="254">
        <v>0</v>
      </c>
      <c r="X170" s="255">
        <f>W170*H170</f>
        <v>0</v>
      </c>
      <c r="Y170" s="35"/>
      <c r="Z170" s="35"/>
      <c r="AA170" s="35"/>
      <c r="AB170" s="35"/>
      <c r="AC170" s="35"/>
      <c r="AD170" s="35"/>
      <c r="AE170" s="35"/>
      <c r="AR170" s="256" t="s">
        <v>190</v>
      </c>
      <c r="AT170" s="256" t="s">
        <v>161</v>
      </c>
      <c r="AU170" s="256" t="s">
        <v>94</v>
      </c>
      <c r="AY170" s="14" t="s">
        <v>150</v>
      </c>
      <c r="BE170" s="257">
        <f>IF(O170="základní",K170,0)</f>
        <v>0</v>
      </c>
      <c r="BF170" s="257">
        <f>IF(O170="snížená",K170,0)</f>
        <v>0</v>
      </c>
      <c r="BG170" s="257">
        <f>IF(O170="zákl. přenesená",K170,0)</f>
        <v>0</v>
      </c>
      <c r="BH170" s="257">
        <f>IF(O170="sníž. přenesená",K170,0)</f>
        <v>0</v>
      </c>
      <c r="BI170" s="257">
        <f>IF(O170="nulová",K170,0)</f>
        <v>0</v>
      </c>
      <c r="BJ170" s="14" t="s">
        <v>22</v>
      </c>
      <c r="BK170" s="257">
        <f>ROUND(P170*H170,2)</f>
        <v>0</v>
      </c>
      <c r="BL170" s="14" t="s">
        <v>190</v>
      </c>
      <c r="BM170" s="256" t="s">
        <v>298</v>
      </c>
    </row>
    <row r="171" s="12" customFormat="1" ht="25.92" customHeight="1">
      <c r="A171" s="12"/>
      <c r="B171" s="226"/>
      <c r="C171" s="227"/>
      <c r="D171" s="228" t="s">
        <v>85</v>
      </c>
      <c r="E171" s="229" t="s">
        <v>299</v>
      </c>
      <c r="F171" s="229" t="s">
        <v>96</v>
      </c>
      <c r="G171" s="227"/>
      <c r="H171" s="227"/>
      <c r="I171" s="230"/>
      <c r="J171" s="230"/>
      <c r="K171" s="231">
        <f>BK171</f>
        <v>0</v>
      </c>
      <c r="L171" s="227"/>
      <c r="M171" s="232"/>
      <c r="N171" s="233"/>
      <c r="O171" s="234"/>
      <c r="P171" s="234"/>
      <c r="Q171" s="235">
        <f>SUM(Q172:Q174)</f>
        <v>0</v>
      </c>
      <c r="R171" s="235">
        <f>SUM(R172:R174)</f>
        <v>0</v>
      </c>
      <c r="S171" s="234"/>
      <c r="T171" s="236">
        <f>SUM(T172:T174)</f>
        <v>0</v>
      </c>
      <c r="U171" s="234"/>
      <c r="V171" s="236">
        <f>SUM(V172:V174)</f>
        <v>0</v>
      </c>
      <c r="W171" s="234"/>
      <c r="X171" s="237">
        <f>SUM(X172:X174)</f>
        <v>0</v>
      </c>
      <c r="Y171" s="12"/>
      <c r="Z171" s="12"/>
      <c r="AA171" s="12"/>
      <c r="AB171" s="12"/>
      <c r="AC171" s="12"/>
      <c r="AD171" s="12"/>
      <c r="AE171" s="12"/>
      <c r="AR171" s="238" t="s">
        <v>101</v>
      </c>
      <c r="AT171" s="239" t="s">
        <v>85</v>
      </c>
      <c r="AU171" s="239" t="s">
        <v>86</v>
      </c>
      <c r="AY171" s="238" t="s">
        <v>150</v>
      </c>
      <c r="BK171" s="240">
        <f>SUM(BK172:BK174)</f>
        <v>0</v>
      </c>
    </row>
    <row r="172" s="2" customFormat="1" ht="21.75" customHeight="1">
      <c r="A172" s="35"/>
      <c r="B172" s="36"/>
      <c r="C172" s="243" t="s">
        <v>300</v>
      </c>
      <c r="D172" s="243" t="s">
        <v>154</v>
      </c>
      <c r="E172" s="244" t="s">
        <v>301</v>
      </c>
      <c r="F172" s="245" t="s">
        <v>302</v>
      </c>
      <c r="G172" s="246" t="s">
        <v>195</v>
      </c>
      <c r="H172" s="247">
        <v>1</v>
      </c>
      <c r="I172" s="248"/>
      <c r="J172" s="248"/>
      <c r="K172" s="249">
        <f>ROUND(P172*H172,2)</f>
        <v>0</v>
      </c>
      <c r="L172" s="250"/>
      <c r="M172" s="41"/>
      <c r="N172" s="251" t="s">
        <v>1</v>
      </c>
      <c r="O172" s="252" t="s">
        <v>49</v>
      </c>
      <c r="P172" s="253">
        <f>I172+J172</f>
        <v>0</v>
      </c>
      <c r="Q172" s="253">
        <f>ROUND(I172*H172,2)</f>
        <v>0</v>
      </c>
      <c r="R172" s="253">
        <f>ROUND(J172*H172,2)</f>
        <v>0</v>
      </c>
      <c r="S172" s="88"/>
      <c r="T172" s="254">
        <f>S172*H172</f>
        <v>0</v>
      </c>
      <c r="U172" s="254">
        <v>0</v>
      </c>
      <c r="V172" s="254">
        <f>U172*H172</f>
        <v>0</v>
      </c>
      <c r="W172" s="254">
        <v>0</v>
      </c>
      <c r="X172" s="255">
        <f>W172*H172</f>
        <v>0</v>
      </c>
      <c r="Y172" s="35"/>
      <c r="Z172" s="35"/>
      <c r="AA172" s="35"/>
      <c r="AB172" s="35"/>
      <c r="AC172" s="35"/>
      <c r="AD172" s="35"/>
      <c r="AE172" s="35"/>
      <c r="AR172" s="256" t="s">
        <v>204</v>
      </c>
      <c r="AT172" s="256" t="s">
        <v>154</v>
      </c>
      <c r="AU172" s="256" t="s">
        <v>22</v>
      </c>
      <c r="AY172" s="14" t="s">
        <v>150</v>
      </c>
      <c r="BE172" s="257">
        <f>IF(O172="základní",K172,0)</f>
        <v>0</v>
      </c>
      <c r="BF172" s="257">
        <f>IF(O172="snížená",K172,0)</f>
        <v>0</v>
      </c>
      <c r="BG172" s="257">
        <f>IF(O172="zákl. přenesená",K172,0)</f>
        <v>0</v>
      </c>
      <c r="BH172" s="257">
        <f>IF(O172="sníž. přenesená",K172,0)</f>
        <v>0</v>
      </c>
      <c r="BI172" s="257">
        <f>IF(O172="nulová",K172,0)</f>
        <v>0</v>
      </c>
      <c r="BJ172" s="14" t="s">
        <v>22</v>
      </c>
      <c r="BK172" s="257">
        <f>ROUND(P172*H172,2)</f>
        <v>0</v>
      </c>
      <c r="BL172" s="14" t="s">
        <v>204</v>
      </c>
      <c r="BM172" s="256" t="s">
        <v>303</v>
      </c>
    </row>
    <row r="173" s="2" customFormat="1" ht="16.5" customHeight="1">
      <c r="A173" s="35"/>
      <c r="B173" s="36"/>
      <c r="C173" s="243" t="s">
        <v>304</v>
      </c>
      <c r="D173" s="243" t="s">
        <v>154</v>
      </c>
      <c r="E173" s="244" t="s">
        <v>305</v>
      </c>
      <c r="F173" s="245" t="s">
        <v>306</v>
      </c>
      <c r="G173" s="246" t="s">
        <v>195</v>
      </c>
      <c r="H173" s="247">
        <v>145</v>
      </c>
      <c r="I173" s="248"/>
      <c r="J173" s="248"/>
      <c r="K173" s="249">
        <f>ROUND(P173*H173,2)</f>
        <v>0</v>
      </c>
      <c r="L173" s="250"/>
      <c r="M173" s="41"/>
      <c r="N173" s="251" t="s">
        <v>1</v>
      </c>
      <c r="O173" s="252" t="s">
        <v>49</v>
      </c>
      <c r="P173" s="253">
        <f>I173+J173</f>
        <v>0</v>
      </c>
      <c r="Q173" s="253">
        <f>ROUND(I173*H173,2)</f>
        <v>0</v>
      </c>
      <c r="R173" s="253">
        <f>ROUND(J173*H173,2)</f>
        <v>0</v>
      </c>
      <c r="S173" s="88"/>
      <c r="T173" s="254">
        <f>S173*H173</f>
        <v>0</v>
      </c>
      <c r="U173" s="254">
        <v>0</v>
      </c>
      <c r="V173" s="254">
        <f>U173*H173</f>
        <v>0</v>
      </c>
      <c r="W173" s="254">
        <v>0</v>
      </c>
      <c r="X173" s="255">
        <f>W173*H173</f>
        <v>0</v>
      </c>
      <c r="Y173" s="35"/>
      <c r="Z173" s="35"/>
      <c r="AA173" s="35"/>
      <c r="AB173" s="35"/>
      <c r="AC173" s="35"/>
      <c r="AD173" s="35"/>
      <c r="AE173" s="35"/>
      <c r="AR173" s="256" t="s">
        <v>204</v>
      </c>
      <c r="AT173" s="256" t="s">
        <v>154</v>
      </c>
      <c r="AU173" s="256" t="s">
        <v>22</v>
      </c>
      <c r="AY173" s="14" t="s">
        <v>150</v>
      </c>
      <c r="BE173" s="257">
        <f>IF(O173="základní",K173,0)</f>
        <v>0</v>
      </c>
      <c r="BF173" s="257">
        <f>IF(O173="snížená",K173,0)</f>
        <v>0</v>
      </c>
      <c r="BG173" s="257">
        <f>IF(O173="zákl. přenesená",K173,0)</f>
        <v>0</v>
      </c>
      <c r="BH173" s="257">
        <f>IF(O173="sníž. přenesená",K173,0)</f>
        <v>0</v>
      </c>
      <c r="BI173" s="257">
        <f>IF(O173="nulová",K173,0)</f>
        <v>0</v>
      </c>
      <c r="BJ173" s="14" t="s">
        <v>22</v>
      </c>
      <c r="BK173" s="257">
        <f>ROUND(P173*H173,2)</f>
        <v>0</v>
      </c>
      <c r="BL173" s="14" t="s">
        <v>204</v>
      </c>
      <c r="BM173" s="256" t="s">
        <v>307</v>
      </c>
    </row>
    <row r="174" s="2" customFormat="1" ht="16.5" customHeight="1">
      <c r="A174" s="35"/>
      <c r="B174" s="36"/>
      <c r="C174" s="258" t="s">
        <v>308</v>
      </c>
      <c r="D174" s="258" t="s">
        <v>161</v>
      </c>
      <c r="E174" s="259" t="s">
        <v>309</v>
      </c>
      <c r="F174" s="260" t="s">
        <v>310</v>
      </c>
      <c r="G174" s="261" t="s">
        <v>311</v>
      </c>
      <c r="H174" s="262">
        <v>145</v>
      </c>
      <c r="I174" s="263"/>
      <c r="J174" s="264"/>
      <c r="K174" s="265">
        <f>ROUND(P174*H174,2)</f>
        <v>0</v>
      </c>
      <c r="L174" s="264"/>
      <c r="M174" s="266"/>
      <c r="N174" s="268" t="s">
        <v>1</v>
      </c>
      <c r="O174" s="269" t="s">
        <v>49</v>
      </c>
      <c r="P174" s="270">
        <f>I174+J174</f>
        <v>0</v>
      </c>
      <c r="Q174" s="270">
        <f>ROUND(I174*H174,2)</f>
        <v>0</v>
      </c>
      <c r="R174" s="270">
        <f>ROUND(J174*H174,2)</f>
        <v>0</v>
      </c>
      <c r="S174" s="271"/>
      <c r="T174" s="272">
        <f>S174*H174</f>
        <v>0</v>
      </c>
      <c r="U174" s="272">
        <v>0</v>
      </c>
      <c r="V174" s="272">
        <f>U174*H174</f>
        <v>0</v>
      </c>
      <c r="W174" s="272">
        <v>0</v>
      </c>
      <c r="X174" s="273">
        <f>W174*H174</f>
        <v>0</v>
      </c>
      <c r="Y174" s="35"/>
      <c r="Z174" s="35"/>
      <c r="AA174" s="35"/>
      <c r="AB174" s="35"/>
      <c r="AC174" s="35"/>
      <c r="AD174" s="35"/>
      <c r="AE174" s="35"/>
      <c r="AR174" s="256" t="s">
        <v>190</v>
      </c>
      <c r="AT174" s="256" t="s">
        <v>161</v>
      </c>
      <c r="AU174" s="256" t="s">
        <v>22</v>
      </c>
      <c r="AY174" s="14" t="s">
        <v>150</v>
      </c>
      <c r="BE174" s="257">
        <f>IF(O174="základní",K174,0)</f>
        <v>0</v>
      </c>
      <c r="BF174" s="257">
        <f>IF(O174="snížená",K174,0)</f>
        <v>0</v>
      </c>
      <c r="BG174" s="257">
        <f>IF(O174="zákl. přenesená",K174,0)</f>
        <v>0</v>
      </c>
      <c r="BH174" s="257">
        <f>IF(O174="sníž. přenesená",K174,0)</f>
        <v>0</v>
      </c>
      <c r="BI174" s="257">
        <f>IF(O174="nulová",K174,0)</f>
        <v>0</v>
      </c>
      <c r="BJ174" s="14" t="s">
        <v>22</v>
      </c>
      <c r="BK174" s="257">
        <f>ROUND(P174*H174,2)</f>
        <v>0</v>
      </c>
      <c r="BL174" s="14" t="s">
        <v>190</v>
      </c>
      <c r="BM174" s="256" t="s">
        <v>312</v>
      </c>
    </row>
    <row r="175" s="2" customFormat="1" ht="6.96" customHeight="1">
      <c r="A175" s="35"/>
      <c r="B175" s="63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41"/>
      <c r="N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sheet="1" autoFilter="0" formatColumns="0" formatRows="0" objects="1" scenarios="1" spinCount="100000" saltValue="/M2pXWKfR+9NVBkS6Jj7ECoO9Qa3+2H1nRY3dM8QV6KZIZ3dQrAjKMn6S2uf4TXoT4zTHvJnMXCDj2O01wHh5w==" hashValue="aSJo8DTTJLR+qiZR3EFST21TuTGggFGwpJ6EUefQU8TFzM5NXmxjKpUNzzibz6rSm/HVDhPDyxvu50EL5Q+4Mw==" algorithmName="SHA-512" password="CC35"/>
  <autoFilter ref="C132:L17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7"/>
      <c r="AT3" s="14" t="s">
        <v>94</v>
      </c>
    </row>
    <row r="4" s="1" customFormat="1" ht="24.96" customHeight="1">
      <c r="B4" s="17"/>
      <c r="D4" s="147" t="s">
        <v>104</v>
      </c>
      <c r="M4" s="17"/>
      <c r="N4" s="14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9" t="s">
        <v>17</v>
      </c>
      <c r="M6" s="17"/>
    </row>
    <row r="7" s="1" customFormat="1" ht="16.5" customHeight="1">
      <c r="B7" s="17"/>
      <c r="E7" s="150" t="str">
        <f>'Rekapitulace stavby'!K6</f>
        <v>Nové VO Bike Park Jahodnice</v>
      </c>
      <c r="F7" s="149"/>
      <c r="G7" s="149"/>
      <c r="H7" s="149"/>
      <c r="M7" s="17"/>
    </row>
    <row r="8" s="1" customFormat="1" ht="12" customHeight="1">
      <c r="B8" s="17"/>
      <c r="D8" s="149" t="s">
        <v>105</v>
      </c>
      <c r="M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1" t="s">
        <v>313</v>
      </c>
      <c r="F11" s="35"/>
      <c r="G11" s="35"/>
      <c r="H11" s="35"/>
      <c r="I11" s="35"/>
      <c r="J11" s="35"/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20</v>
      </c>
      <c r="E13" s="35"/>
      <c r="F13" s="140" t="s">
        <v>1</v>
      </c>
      <c r="G13" s="35"/>
      <c r="H13" s="35"/>
      <c r="I13" s="149" t="s">
        <v>21</v>
      </c>
      <c r="J13" s="140" t="s">
        <v>1</v>
      </c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23</v>
      </c>
      <c r="E14" s="35"/>
      <c r="F14" s="140" t="s">
        <v>24</v>
      </c>
      <c r="G14" s="35"/>
      <c r="H14" s="35"/>
      <c r="I14" s="149" t="s">
        <v>25</v>
      </c>
      <c r="J14" s="152" t="str">
        <f>'Rekapitulace stavby'!AN8</f>
        <v>25. 8. 2021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29</v>
      </c>
      <c r="E16" s="35"/>
      <c r="F16" s="35"/>
      <c r="G16" s="35"/>
      <c r="H16" s="35"/>
      <c r="I16" s="149" t="s">
        <v>30</v>
      </c>
      <c r="J16" s="140" t="s">
        <v>31</v>
      </c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0" t="s">
        <v>32</v>
      </c>
      <c r="F17" s="35"/>
      <c r="G17" s="35"/>
      <c r="H17" s="35"/>
      <c r="I17" s="149" t="s">
        <v>33</v>
      </c>
      <c r="J17" s="140" t="s">
        <v>34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35</v>
      </c>
      <c r="E19" s="35"/>
      <c r="F19" s="35"/>
      <c r="G19" s="35"/>
      <c r="H19" s="35"/>
      <c r="I19" s="149" t="s">
        <v>30</v>
      </c>
      <c r="J19" s="30" t="str">
        <f>'Rekapitulace stavby'!AN13</f>
        <v>Vyplň údaj</v>
      </c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40"/>
      <c r="G20" s="140"/>
      <c r="H20" s="140"/>
      <c r="I20" s="149" t="s">
        <v>33</v>
      </c>
      <c r="J20" s="30" t="str">
        <f>'Rekapitulace stavby'!AN14</f>
        <v>Vyplň údaj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37</v>
      </c>
      <c r="E22" s="35"/>
      <c r="F22" s="35"/>
      <c r="G22" s="35"/>
      <c r="H22" s="35"/>
      <c r="I22" s="149" t="s">
        <v>30</v>
      </c>
      <c r="J22" s="140" t="s">
        <v>38</v>
      </c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0" t="s">
        <v>39</v>
      </c>
      <c r="F23" s="35"/>
      <c r="G23" s="35"/>
      <c r="H23" s="35"/>
      <c r="I23" s="149" t="s">
        <v>33</v>
      </c>
      <c r="J23" s="140" t="s">
        <v>40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41</v>
      </c>
      <c r="E25" s="35"/>
      <c r="F25" s="35"/>
      <c r="G25" s="35"/>
      <c r="H25" s="35"/>
      <c r="I25" s="149" t="s">
        <v>30</v>
      </c>
      <c r="J25" s="140" t="s">
        <v>1</v>
      </c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0" t="s">
        <v>42</v>
      </c>
      <c r="F26" s="35"/>
      <c r="G26" s="35"/>
      <c r="H26" s="35"/>
      <c r="I26" s="149" t="s">
        <v>33</v>
      </c>
      <c r="J26" s="140" t="s">
        <v>1</v>
      </c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43</v>
      </c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3"/>
      <c r="M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157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140" t="s">
        <v>109</v>
      </c>
      <c r="E32" s="35"/>
      <c r="F32" s="35"/>
      <c r="G32" s="35"/>
      <c r="H32" s="35"/>
      <c r="I32" s="35"/>
      <c r="J32" s="35"/>
      <c r="K32" s="158">
        <f>K98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9" t="s">
        <v>110</v>
      </c>
      <c r="F33" s="35"/>
      <c r="G33" s="35"/>
      <c r="H33" s="35"/>
      <c r="I33" s="35"/>
      <c r="J33" s="35"/>
      <c r="K33" s="159">
        <f>I98</f>
        <v>0</v>
      </c>
      <c r="L33" s="35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>
      <c r="A34" s="35"/>
      <c r="B34" s="41"/>
      <c r="C34" s="35"/>
      <c r="D34" s="35"/>
      <c r="E34" s="149" t="s">
        <v>111</v>
      </c>
      <c r="F34" s="35"/>
      <c r="G34" s="35"/>
      <c r="H34" s="35"/>
      <c r="I34" s="35"/>
      <c r="J34" s="35"/>
      <c r="K34" s="159">
        <f>J98</f>
        <v>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0" t="s">
        <v>102</v>
      </c>
      <c r="E35" s="35"/>
      <c r="F35" s="35"/>
      <c r="G35" s="35"/>
      <c r="H35" s="35"/>
      <c r="I35" s="35"/>
      <c r="J35" s="35"/>
      <c r="K35" s="158">
        <f>K104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25.44" customHeight="1">
      <c r="A36" s="35"/>
      <c r="B36" s="41"/>
      <c r="C36" s="35"/>
      <c r="D36" s="161" t="s">
        <v>44</v>
      </c>
      <c r="E36" s="35"/>
      <c r="F36" s="35"/>
      <c r="G36" s="35"/>
      <c r="H36" s="35"/>
      <c r="I36" s="35"/>
      <c r="J36" s="35"/>
      <c r="K36" s="162">
        <f>ROUND(K32 + K35, 0)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6.96" customHeight="1">
      <c r="A37" s="35"/>
      <c r="B37" s="41"/>
      <c r="C37" s="35"/>
      <c r="D37" s="157"/>
      <c r="E37" s="157"/>
      <c r="F37" s="157"/>
      <c r="G37" s="157"/>
      <c r="H37" s="157"/>
      <c r="I37" s="157"/>
      <c r="J37" s="157"/>
      <c r="K37" s="157"/>
      <c r="L37" s="157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163" t="s">
        <v>46</v>
      </c>
      <c r="G38" s="35"/>
      <c r="H38" s="35"/>
      <c r="I38" s="163" t="s">
        <v>45</v>
      </c>
      <c r="J38" s="35"/>
      <c r="K38" s="163" t="s">
        <v>47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14.4" customHeight="1">
      <c r="A39" s="35"/>
      <c r="B39" s="41"/>
      <c r="C39" s="35"/>
      <c r="D39" s="164" t="s">
        <v>48</v>
      </c>
      <c r="E39" s="149" t="s">
        <v>49</v>
      </c>
      <c r="F39" s="159">
        <f>ROUND((SUM(BE104:BE111) + SUM(BE133:BE164)),  0)</f>
        <v>0</v>
      </c>
      <c r="G39" s="35"/>
      <c r="H39" s="35"/>
      <c r="I39" s="165">
        <v>0.20999999999999999</v>
      </c>
      <c r="J39" s="35"/>
      <c r="K39" s="159">
        <f>ROUND(((SUM(BE104:BE111) + SUM(BE133:BE164))*I39),  0)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149" t="s">
        <v>50</v>
      </c>
      <c r="F40" s="159">
        <f>ROUND((SUM(BF104:BF111) + SUM(BF133:BF164)),  0)</f>
        <v>0</v>
      </c>
      <c r="G40" s="35"/>
      <c r="H40" s="35"/>
      <c r="I40" s="165">
        <v>0.14999999999999999</v>
      </c>
      <c r="J40" s="35"/>
      <c r="K40" s="159">
        <f>ROUND(((SUM(BF104:BF111) + SUM(BF133:BF164))*I40),  0)</f>
        <v>0</v>
      </c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9" t="s">
        <v>51</v>
      </c>
      <c r="F41" s="159">
        <f>ROUND((SUM(BG104:BG111) + SUM(BG133:BG164)),  0)</f>
        <v>0</v>
      </c>
      <c r="G41" s="35"/>
      <c r="H41" s="35"/>
      <c r="I41" s="165">
        <v>0.20999999999999999</v>
      </c>
      <c r="J41" s="35"/>
      <c r="K41" s="159">
        <f>0</f>
        <v>0</v>
      </c>
      <c r="L41" s="35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149" t="s">
        <v>52</v>
      </c>
      <c r="F42" s="159">
        <f>ROUND((SUM(BH104:BH111) + SUM(BH133:BH164)),  0)</f>
        <v>0</v>
      </c>
      <c r="G42" s="35"/>
      <c r="H42" s="35"/>
      <c r="I42" s="165">
        <v>0.14999999999999999</v>
      </c>
      <c r="J42" s="35"/>
      <c r="K42" s="159">
        <f>0</f>
        <v>0</v>
      </c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14.4" customHeight="1">
      <c r="A43" s="35"/>
      <c r="B43" s="41"/>
      <c r="C43" s="35"/>
      <c r="D43" s="35"/>
      <c r="E43" s="149" t="s">
        <v>53</v>
      </c>
      <c r="F43" s="159">
        <f>ROUND((SUM(BI104:BI111) + SUM(BI133:BI164)),  0)</f>
        <v>0</v>
      </c>
      <c r="G43" s="35"/>
      <c r="H43" s="35"/>
      <c r="I43" s="165">
        <v>0</v>
      </c>
      <c r="J43" s="35"/>
      <c r="K43" s="159">
        <f>0</f>
        <v>0</v>
      </c>
      <c r="L43" s="35"/>
      <c r="M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5.44" customHeight="1">
      <c r="A45" s="35"/>
      <c r="B45" s="41"/>
      <c r="C45" s="166"/>
      <c r="D45" s="167" t="s">
        <v>54</v>
      </c>
      <c r="E45" s="168"/>
      <c r="F45" s="168"/>
      <c r="G45" s="169" t="s">
        <v>55</v>
      </c>
      <c r="H45" s="170" t="s">
        <v>56</v>
      </c>
      <c r="I45" s="168"/>
      <c r="J45" s="168"/>
      <c r="K45" s="171">
        <f>SUM(K36:K43)</f>
        <v>0</v>
      </c>
      <c r="L45" s="172"/>
      <c r="M45" s="6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4.4" customHeight="1">
      <c r="A46" s="35"/>
      <c r="B46" s="41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6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174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176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179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176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112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Nové VO Bike Park Jahodnice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="2" customFormat="1" ht="16.5" customHeight="1">
      <c r="A87" s="35"/>
      <c r="B87" s="36"/>
      <c r="C87" s="37"/>
      <c r="D87" s="37"/>
      <c r="E87" s="184" t="s">
        <v>106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2 - Zemní a montážní práce</v>
      </c>
      <c r="F89" s="37"/>
      <c r="G89" s="37"/>
      <c r="H89" s="37"/>
      <c r="I89" s="37"/>
      <c r="J89" s="37"/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23</v>
      </c>
      <c r="D91" s="37"/>
      <c r="E91" s="37"/>
      <c r="F91" s="24" t="str">
        <f>F14</f>
        <v>P14, Kyje</v>
      </c>
      <c r="G91" s="37"/>
      <c r="H91" s="37"/>
      <c r="I91" s="29" t="s">
        <v>25</v>
      </c>
      <c r="J91" s="76" t="str">
        <f>IF(J14="","",J14)</f>
        <v>25. 8. 2021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29</v>
      </c>
      <c r="D93" s="37"/>
      <c r="E93" s="37"/>
      <c r="F93" s="24" t="str">
        <f>E17</f>
        <v>Městská část Praha 14</v>
      </c>
      <c r="G93" s="37"/>
      <c r="H93" s="37"/>
      <c r="I93" s="29" t="s">
        <v>37</v>
      </c>
      <c r="J93" s="33" t="str">
        <f>E23</f>
        <v>ELEKTROŠTIKA, s.r.o.</v>
      </c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35</v>
      </c>
      <c r="D94" s="37"/>
      <c r="E94" s="37"/>
      <c r="F94" s="24" t="str">
        <f>IF(E20="","",E20)</f>
        <v>Vyplň údaj</v>
      </c>
      <c r="G94" s="37"/>
      <c r="H94" s="37"/>
      <c r="I94" s="29" t="s">
        <v>41</v>
      </c>
      <c r="J94" s="33" t="str">
        <f>E26</f>
        <v>Jaroslav Šolc</v>
      </c>
      <c r="K94" s="37"/>
      <c r="L94" s="37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5" t="s">
        <v>113</v>
      </c>
      <c r="D96" s="186"/>
      <c r="E96" s="186"/>
      <c r="F96" s="186"/>
      <c r="G96" s="186"/>
      <c r="H96" s="186"/>
      <c r="I96" s="187" t="s">
        <v>114</v>
      </c>
      <c r="J96" s="187" t="s">
        <v>115</v>
      </c>
      <c r="K96" s="187" t="s">
        <v>116</v>
      </c>
      <c r="L96" s="186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8" t="s">
        <v>117</v>
      </c>
      <c r="D98" s="37"/>
      <c r="E98" s="37"/>
      <c r="F98" s="37"/>
      <c r="G98" s="37"/>
      <c r="H98" s="37"/>
      <c r="I98" s="107">
        <f>Q133</f>
        <v>0</v>
      </c>
      <c r="J98" s="107">
        <f>R133</f>
        <v>0</v>
      </c>
      <c r="K98" s="107">
        <f>K133</f>
        <v>0</v>
      </c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89"/>
      <c r="C99" s="190"/>
      <c r="D99" s="191" t="s">
        <v>314</v>
      </c>
      <c r="E99" s="192"/>
      <c r="F99" s="192"/>
      <c r="G99" s="192"/>
      <c r="H99" s="192"/>
      <c r="I99" s="193">
        <f>Q134</f>
        <v>0</v>
      </c>
      <c r="J99" s="193">
        <f>R134</f>
        <v>0</v>
      </c>
      <c r="K99" s="193">
        <f>K134</f>
        <v>0</v>
      </c>
      <c r="L99" s="190"/>
      <c r="M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2"/>
      <c r="D100" s="196" t="s">
        <v>315</v>
      </c>
      <c r="E100" s="197"/>
      <c r="F100" s="197"/>
      <c r="G100" s="197"/>
      <c r="H100" s="197"/>
      <c r="I100" s="198">
        <f>Q135</f>
        <v>0</v>
      </c>
      <c r="J100" s="198">
        <f>R135</f>
        <v>0</v>
      </c>
      <c r="K100" s="198">
        <f>K135</f>
        <v>0</v>
      </c>
      <c r="L100" s="132"/>
      <c r="M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316</v>
      </c>
      <c r="E101" s="192"/>
      <c r="F101" s="192"/>
      <c r="G101" s="192"/>
      <c r="H101" s="192"/>
      <c r="I101" s="193">
        <f>Q137</f>
        <v>0</v>
      </c>
      <c r="J101" s="193">
        <f>R137</f>
        <v>0</v>
      </c>
      <c r="K101" s="193">
        <f>K137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9.28" customHeight="1">
      <c r="A104" s="35"/>
      <c r="B104" s="36"/>
      <c r="C104" s="188" t="s">
        <v>122</v>
      </c>
      <c r="D104" s="37"/>
      <c r="E104" s="37"/>
      <c r="F104" s="37"/>
      <c r="G104" s="37"/>
      <c r="H104" s="37"/>
      <c r="I104" s="37"/>
      <c r="J104" s="37"/>
      <c r="K104" s="200">
        <f>ROUND(K105 + K106 + K107 + K108 + K109 + K110,0)</f>
        <v>0</v>
      </c>
      <c r="L104" s="37"/>
      <c r="M104" s="60"/>
      <c r="O104" s="201" t="s">
        <v>48</v>
      </c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8" customHeight="1">
      <c r="A105" s="35"/>
      <c r="B105" s="36"/>
      <c r="C105" s="37"/>
      <c r="D105" s="202" t="s">
        <v>123</v>
      </c>
      <c r="E105" s="203"/>
      <c r="F105" s="203"/>
      <c r="G105" s="37"/>
      <c r="H105" s="37"/>
      <c r="I105" s="37"/>
      <c r="J105" s="37"/>
      <c r="K105" s="204">
        <v>0</v>
      </c>
      <c r="L105" s="37"/>
      <c r="M105" s="205"/>
      <c r="N105" s="206"/>
      <c r="O105" s="207" t="s">
        <v>49</v>
      </c>
      <c r="P105" s="206"/>
      <c r="Q105" s="206"/>
      <c r="R105" s="206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9" t="s">
        <v>124</v>
      </c>
      <c r="AZ105" s="206"/>
      <c r="BA105" s="206"/>
      <c r="BB105" s="206"/>
      <c r="BC105" s="206"/>
      <c r="BD105" s="206"/>
      <c r="BE105" s="210">
        <f>IF(O105="základní",K105,0)</f>
        <v>0</v>
      </c>
      <c r="BF105" s="210">
        <f>IF(O105="snížená",K105,0)</f>
        <v>0</v>
      </c>
      <c r="BG105" s="210">
        <f>IF(O105="zákl. přenesená",K105,0)</f>
        <v>0</v>
      </c>
      <c r="BH105" s="210">
        <f>IF(O105="sníž. přenesená",K105,0)</f>
        <v>0</v>
      </c>
      <c r="BI105" s="210">
        <f>IF(O105="nulová",K105,0)</f>
        <v>0</v>
      </c>
      <c r="BJ105" s="209" t="s">
        <v>22</v>
      </c>
      <c r="BK105" s="206"/>
      <c r="BL105" s="206"/>
      <c r="BM105" s="206"/>
    </row>
    <row r="106" s="2" customFormat="1" ht="18" customHeight="1">
      <c r="A106" s="35"/>
      <c r="B106" s="36"/>
      <c r="C106" s="37"/>
      <c r="D106" s="202" t="s">
        <v>125</v>
      </c>
      <c r="E106" s="203"/>
      <c r="F106" s="203"/>
      <c r="G106" s="37"/>
      <c r="H106" s="37"/>
      <c r="I106" s="37"/>
      <c r="J106" s="37"/>
      <c r="K106" s="204">
        <v>0</v>
      </c>
      <c r="L106" s="37"/>
      <c r="M106" s="205"/>
      <c r="N106" s="206"/>
      <c r="O106" s="207" t="s">
        <v>49</v>
      </c>
      <c r="P106" s="206"/>
      <c r="Q106" s="206"/>
      <c r="R106" s="206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9" t="s">
        <v>124</v>
      </c>
      <c r="AZ106" s="206"/>
      <c r="BA106" s="206"/>
      <c r="BB106" s="206"/>
      <c r="BC106" s="206"/>
      <c r="BD106" s="206"/>
      <c r="BE106" s="210">
        <f>IF(O106="základní",K106,0)</f>
        <v>0</v>
      </c>
      <c r="BF106" s="210">
        <f>IF(O106="snížená",K106,0)</f>
        <v>0</v>
      </c>
      <c r="BG106" s="210">
        <f>IF(O106="zákl. přenesená",K106,0)</f>
        <v>0</v>
      </c>
      <c r="BH106" s="210">
        <f>IF(O106="sníž. přenesená",K106,0)</f>
        <v>0</v>
      </c>
      <c r="BI106" s="210">
        <f>IF(O106="nulová",K106,0)</f>
        <v>0</v>
      </c>
      <c r="BJ106" s="209" t="s">
        <v>22</v>
      </c>
      <c r="BK106" s="206"/>
      <c r="BL106" s="206"/>
      <c r="BM106" s="206"/>
    </row>
    <row r="107" s="2" customFormat="1" ht="18" customHeight="1">
      <c r="A107" s="35"/>
      <c r="B107" s="36"/>
      <c r="C107" s="37"/>
      <c r="D107" s="202" t="s">
        <v>126</v>
      </c>
      <c r="E107" s="203"/>
      <c r="F107" s="203"/>
      <c r="G107" s="37"/>
      <c r="H107" s="37"/>
      <c r="I107" s="37"/>
      <c r="J107" s="37"/>
      <c r="K107" s="204">
        <v>0</v>
      </c>
      <c r="L107" s="37"/>
      <c r="M107" s="205"/>
      <c r="N107" s="206"/>
      <c r="O107" s="207" t="s">
        <v>49</v>
      </c>
      <c r="P107" s="206"/>
      <c r="Q107" s="206"/>
      <c r="R107" s="206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9" t="s">
        <v>124</v>
      </c>
      <c r="AZ107" s="206"/>
      <c r="BA107" s="206"/>
      <c r="BB107" s="206"/>
      <c r="BC107" s="206"/>
      <c r="BD107" s="206"/>
      <c r="BE107" s="210">
        <f>IF(O107="základní",K107,0)</f>
        <v>0</v>
      </c>
      <c r="BF107" s="210">
        <f>IF(O107="snížená",K107,0)</f>
        <v>0</v>
      </c>
      <c r="BG107" s="210">
        <f>IF(O107="zákl. přenesená",K107,0)</f>
        <v>0</v>
      </c>
      <c r="BH107" s="210">
        <f>IF(O107="sníž. přenesená",K107,0)</f>
        <v>0</v>
      </c>
      <c r="BI107" s="210">
        <f>IF(O107="nulová",K107,0)</f>
        <v>0</v>
      </c>
      <c r="BJ107" s="209" t="s">
        <v>22</v>
      </c>
      <c r="BK107" s="206"/>
      <c r="BL107" s="206"/>
      <c r="BM107" s="206"/>
    </row>
    <row r="108" s="2" customFormat="1" ht="18" customHeight="1">
      <c r="A108" s="35"/>
      <c r="B108" s="36"/>
      <c r="C108" s="37"/>
      <c r="D108" s="202" t="s">
        <v>126</v>
      </c>
      <c r="E108" s="203"/>
      <c r="F108" s="203"/>
      <c r="G108" s="37"/>
      <c r="H108" s="37"/>
      <c r="I108" s="37"/>
      <c r="J108" s="37"/>
      <c r="K108" s="204">
        <v>0</v>
      </c>
      <c r="L108" s="37"/>
      <c r="M108" s="205"/>
      <c r="N108" s="206"/>
      <c r="O108" s="207" t="s">
        <v>50</v>
      </c>
      <c r="P108" s="206"/>
      <c r="Q108" s="206"/>
      <c r="R108" s="206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9" t="s">
        <v>124</v>
      </c>
      <c r="AZ108" s="206"/>
      <c r="BA108" s="206"/>
      <c r="BB108" s="206"/>
      <c r="BC108" s="206"/>
      <c r="BD108" s="206"/>
      <c r="BE108" s="210">
        <f>IF(O108="základní",K108,0)</f>
        <v>0</v>
      </c>
      <c r="BF108" s="210">
        <f>IF(O108="snížená",K108,0)</f>
        <v>0</v>
      </c>
      <c r="BG108" s="210">
        <f>IF(O108="zákl. přenesená",K108,0)</f>
        <v>0</v>
      </c>
      <c r="BH108" s="210">
        <f>IF(O108="sníž. přenesená",K108,0)</f>
        <v>0</v>
      </c>
      <c r="BI108" s="210">
        <f>IF(O108="nulová",K108,0)</f>
        <v>0</v>
      </c>
      <c r="BJ108" s="209" t="s">
        <v>94</v>
      </c>
      <c r="BK108" s="206"/>
      <c r="BL108" s="206"/>
      <c r="BM108" s="206"/>
    </row>
    <row r="109" s="2" customFormat="1" ht="18" customHeight="1">
      <c r="A109" s="35"/>
      <c r="B109" s="36"/>
      <c r="C109" s="37"/>
      <c r="D109" s="202" t="s">
        <v>127</v>
      </c>
      <c r="E109" s="203"/>
      <c r="F109" s="203"/>
      <c r="G109" s="37"/>
      <c r="H109" s="37"/>
      <c r="I109" s="37"/>
      <c r="J109" s="37"/>
      <c r="K109" s="204">
        <v>0</v>
      </c>
      <c r="L109" s="37"/>
      <c r="M109" s="205"/>
      <c r="N109" s="206"/>
      <c r="O109" s="207" t="s">
        <v>50</v>
      </c>
      <c r="P109" s="206"/>
      <c r="Q109" s="206"/>
      <c r="R109" s="206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9" t="s">
        <v>124</v>
      </c>
      <c r="AZ109" s="206"/>
      <c r="BA109" s="206"/>
      <c r="BB109" s="206"/>
      <c r="BC109" s="206"/>
      <c r="BD109" s="206"/>
      <c r="BE109" s="210">
        <f>IF(O109="základní",K109,0)</f>
        <v>0</v>
      </c>
      <c r="BF109" s="210">
        <f>IF(O109="snížená",K109,0)</f>
        <v>0</v>
      </c>
      <c r="BG109" s="210">
        <f>IF(O109="zákl. přenesená",K109,0)</f>
        <v>0</v>
      </c>
      <c r="BH109" s="210">
        <f>IF(O109="sníž. přenesená",K109,0)</f>
        <v>0</v>
      </c>
      <c r="BI109" s="210">
        <f>IF(O109="nulová",K109,0)</f>
        <v>0</v>
      </c>
      <c r="BJ109" s="209" t="s">
        <v>94</v>
      </c>
      <c r="BK109" s="206"/>
      <c r="BL109" s="206"/>
      <c r="BM109" s="206"/>
    </row>
    <row r="110" s="2" customFormat="1" ht="18" customHeight="1">
      <c r="A110" s="35"/>
      <c r="B110" s="36"/>
      <c r="C110" s="37"/>
      <c r="D110" s="203" t="s">
        <v>128</v>
      </c>
      <c r="E110" s="37"/>
      <c r="F110" s="37"/>
      <c r="G110" s="37"/>
      <c r="H110" s="37"/>
      <c r="I110" s="37"/>
      <c r="J110" s="37"/>
      <c r="K110" s="204">
        <f>ROUND(K32*T110,0)</f>
        <v>0</v>
      </c>
      <c r="L110" s="37"/>
      <c r="M110" s="205"/>
      <c r="N110" s="206"/>
      <c r="O110" s="207" t="s">
        <v>50</v>
      </c>
      <c r="P110" s="206"/>
      <c r="Q110" s="206"/>
      <c r="R110" s="206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9" t="s">
        <v>129</v>
      </c>
      <c r="AZ110" s="206"/>
      <c r="BA110" s="206"/>
      <c r="BB110" s="206"/>
      <c r="BC110" s="206"/>
      <c r="BD110" s="206"/>
      <c r="BE110" s="210">
        <f>IF(O110="základní",K110,0)</f>
        <v>0</v>
      </c>
      <c r="BF110" s="210">
        <f>IF(O110="snížená",K110,0)</f>
        <v>0</v>
      </c>
      <c r="BG110" s="210">
        <f>IF(O110="zákl. přenesená",K110,0)</f>
        <v>0</v>
      </c>
      <c r="BH110" s="210">
        <f>IF(O110="sníž. přenesená",K110,0)</f>
        <v>0</v>
      </c>
      <c r="BI110" s="210">
        <f>IF(O110="nulová",K110,0)</f>
        <v>0</v>
      </c>
      <c r="BJ110" s="209" t="s">
        <v>94</v>
      </c>
      <c r="BK110" s="206"/>
      <c r="BL110" s="206"/>
      <c r="BM110" s="206"/>
    </row>
    <row r="111" s="2" customForma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9.28" customHeight="1">
      <c r="A112" s="35"/>
      <c r="B112" s="36"/>
      <c r="C112" s="211" t="s">
        <v>130</v>
      </c>
      <c r="D112" s="186"/>
      <c r="E112" s="186"/>
      <c r="F112" s="186"/>
      <c r="G112" s="186"/>
      <c r="H112" s="186"/>
      <c r="I112" s="186"/>
      <c r="J112" s="186"/>
      <c r="K112" s="212">
        <f>ROUND(K98+K104,0)</f>
        <v>0</v>
      </c>
      <c r="L112" s="186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131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17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4" t="str">
        <f>E7</f>
        <v>Nové VO Bike Park Jahodnice</v>
      </c>
      <c r="F121" s="29"/>
      <c r="G121" s="29"/>
      <c r="H121" s="29"/>
      <c r="I121" s="37"/>
      <c r="J121" s="37"/>
      <c r="K121" s="37"/>
      <c r="L121" s="37"/>
      <c r="M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105</v>
      </c>
      <c r="D122" s="19"/>
      <c r="E122" s="19"/>
      <c r="F122" s="19"/>
      <c r="G122" s="19"/>
      <c r="H122" s="19"/>
      <c r="I122" s="19"/>
      <c r="J122" s="19"/>
      <c r="K122" s="19"/>
      <c r="L122" s="19"/>
      <c r="M122" s="17"/>
    </row>
    <row r="123" s="2" customFormat="1" ht="16.5" customHeight="1">
      <c r="A123" s="35"/>
      <c r="B123" s="36"/>
      <c r="C123" s="37"/>
      <c r="D123" s="37"/>
      <c r="E123" s="184" t="s">
        <v>106</v>
      </c>
      <c r="F123" s="37"/>
      <c r="G123" s="37"/>
      <c r="H123" s="37"/>
      <c r="I123" s="37"/>
      <c r="J123" s="37"/>
      <c r="K123" s="37"/>
      <c r="L123" s="37"/>
      <c r="M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107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E11</f>
        <v>2 - Zemní a montážní práce</v>
      </c>
      <c r="F125" s="37"/>
      <c r="G125" s="37"/>
      <c r="H125" s="37"/>
      <c r="I125" s="37"/>
      <c r="J125" s="37"/>
      <c r="K125" s="37"/>
      <c r="L125" s="37"/>
      <c r="M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23</v>
      </c>
      <c r="D127" s="37"/>
      <c r="E127" s="37"/>
      <c r="F127" s="24" t="str">
        <f>F14</f>
        <v>P14, Kyje</v>
      </c>
      <c r="G127" s="37"/>
      <c r="H127" s="37"/>
      <c r="I127" s="29" t="s">
        <v>25</v>
      </c>
      <c r="J127" s="76" t="str">
        <f>IF(J14="","",J14)</f>
        <v>25. 8. 2021</v>
      </c>
      <c r="K127" s="37"/>
      <c r="L127" s="37"/>
      <c r="M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29</v>
      </c>
      <c r="D129" s="37"/>
      <c r="E129" s="37"/>
      <c r="F129" s="24" t="str">
        <f>E17</f>
        <v>Městská část Praha 14</v>
      </c>
      <c r="G129" s="37"/>
      <c r="H129" s="37"/>
      <c r="I129" s="29" t="s">
        <v>37</v>
      </c>
      <c r="J129" s="33" t="str">
        <f>E23</f>
        <v>ELEKTROŠTIKA, s.r.o.</v>
      </c>
      <c r="K129" s="37"/>
      <c r="L129" s="37"/>
      <c r="M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35</v>
      </c>
      <c r="D130" s="37"/>
      <c r="E130" s="37"/>
      <c r="F130" s="24" t="str">
        <f>IF(E20="","",E20)</f>
        <v>Vyplň údaj</v>
      </c>
      <c r="G130" s="37"/>
      <c r="H130" s="37"/>
      <c r="I130" s="29" t="s">
        <v>41</v>
      </c>
      <c r="J130" s="33" t="str">
        <f>E26</f>
        <v>Jaroslav Šolc</v>
      </c>
      <c r="K130" s="37"/>
      <c r="L130" s="37"/>
      <c r="M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13"/>
      <c r="B132" s="214"/>
      <c r="C132" s="215" t="s">
        <v>132</v>
      </c>
      <c r="D132" s="216" t="s">
        <v>69</v>
      </c>
      <c r="E132" s="216" t="s">
        <v>65</v>
      </c>
      <c r="F132" s="216" t="s">
        <v>66</v>
      </c>
      <c r="G132" s="216" t="s">
        <v>133</v>
      </c>
      <c r="H132" s="216" t="s">
        <v>134</v>
      </c>
      <c r="I132" s="216" t="s">
        <v>135</v>
      </c>
      <c r="J132" s="216" t="s">
        <v>136</v>
      </c>
      <c r="K132" s="217" t="s">
        <v>116</v>
      </c>
      <c r="L132" s="218" t="s">
        <v>137</v>
      </c>
      <c r="M132" s="219"/>
      <c r="N132" s="97" t="s">
        <v>1</v>
      </c>
      <c r="O132" s="98" t="s">
        <v>48</v>
      </c>
      <c r="P132" s="98" t="s">
        <v>138</v>
      </c>
      <c r="Q132" s="98" t="s">
        <v>139</v>
      </c>
      <c r="R132" s="98" t="s">
        <v>140</v>
      </c>
      <c r="S132" s="98" t="s">
        <v>141</v>
      </c>
      <c r="T132" s="98" t="s">
        <v>142</v>
      </c>
      <c r="U132" s="98" t="s">
        <v>143</v>
      </c>
      <c r="V132" s="98" t="s">
        <v>144</v>
      </c>
      <c r="W132" s="98" t="s">
        <v>145</v>
      </c>
      <c r="X132" s="99" t="s">
        <v>146</v>
      </c>
      <c r="Y132" s="213"/>
      <c r="Z132" s="213"/>
      <c r="AA132" s="213"/>
      <c r="AB132" s="213"/>
      <c r="AC132" s="213"/>
      <c r="AD132" s="213"/>
      <c r="AE132" s="213"/>
    </row>
    <row r="133" s="2" customFormat="1" ht="22.8" customHeight="1">
      <c r="A133" s="35"/>
      <c r="B133" s="36"/>
      <c r="C133" s="104" t="s">
        <v>147</v>
      </c>
      <c r="D133" s="37"/>
      <c r="E133" s="37"/>
      <c r="F133" s="37"/>
      <c r="G133" s="37"/>
      <c r="H133" s="37"/>
      <c r="I133" s="37"/>
      <c r="J133" s="37"/>
      <c r="K133" s="220">
        <f>BK133</f>
        <v>0</v>
      </c>
      <c r="L133" s="37"/>
      <c r="M133" s="41"/>
      <c r="N133" s="100"/>
      <c r="O133" s="221"/>
      <c r="P133" s="101"/>
      <c r="Q133" s="222">
        <f>Q134+Q137</f>
        <v>0</v>
      </c>
      <c r="R133" s="222">
        <f>R134+R137</f>
        <v>0</v>
      </c>
      <c r="S133" s="101"/>
      <c r="T133" s="223">
        <f>T134+T137</f>
        <v>0</v>
      </c>
      <c r="U133" s="101"/>
      <c r="V133" s="223">
        <f>V134+V137</f>
        <v>48.679839860000001</v>
      </c>
      <c r="W133" s="101"/>
      <c r="X133" s="224">
        <f>X134+X137</f>
        <v>0</v>
      </c>
      <c r="Y133" s="35"/>
      <c r="Z133" s="35"/>
      <c r="AA133" s="35"/>
      <c r="AB133" s="35"/>
      <c r="AC133" s="35"/>
      <c r="AD133" s="35"/>
      <c r="AE133" s="35"/>
      <c r="AT133" s="14" t="s">
        <v>85</v>
      </c>
      <c r="AU133" s="14" t="s">
        <v>118</v>
      </c>
      <c r="BK133" s="225">
        <f>BK134+BK137</f>
        <v>0</v>
      </c>
    </row>
    <row r="134" s="12" customFormat="1" ht="25.92" customHeight="1">
      <c r="A134" s="12"/>
      <c r="B134" s="226"/>
      <c r="C134" s="227"/>
      <c r="D134" s="228" t="s">
        <v>85</v>
      </c>
      <c r="E134" s="229" t="s">
        <v>317</v>
      </c>
      <c r="F134" s="229" t="s">
        <v>318</v>
      </c>
      <c r="G134" s="227"/>
      <c r="H134" s="227"/>
      <c r="I134" s="230"/>
      <c r="J134" s="230"/>
      <c r="K134" s="231">
        <f>BK134</f>
        <v>0</v>
      </c>
      <c r="L134" s="227"/>
      <c r="M134" s="232"/>
      <c r="N134" s="233"/>
      <c r="O134" s="234"/>
      <c r="P134" s="234"/>
      <c r="Q134" s="235">
        <f>Q135</f>
        <v>0</v>
      </c>
      <c r="R134" s="235">
        <f>R135</f>
        <v>0</v>
      </c>
      <c r="S134" s="234"/>
      <c r="T134" s="236">
        <f>T135</f>
        <v>0</v>
      </c>
      <c r="U134" s="234"/>
      <c r="V134" s="236">
        <f>V135</f>
        <v>0</v>
      </c>
      <c r="W134" s="234"/>
      <c r="X134" s="237">
        <f>X135</f>
        <v>0</v>
      </c>
      <c r="Y134" s="12"/>
      <c r="Z134" s="12"/>
      <c r="AA134" s="12"/>
      <c r="AB134" s="12"/>
      <c r="AC134" s="12"/>
      <c r="AD134" s="12"/>
      <c r="AE134" s="12"/>
      <c r="AR134" s="238" t="s">
        <v>22</v>
      </c>
      <c r="AT134" s="239" t="s">
        <v>85</v>
      </c>
      <c r="AU134" s="239" t="s">
        <v>86</v>
      </c>
      <c r="AY134" s="238" t="s">
        <v>150</v>
      </c>
      <c r="BK134" s="240">
        <f>BK135</f>
        <v>0</v>
      </c>
    </row>
    <row r="135" s="12" customFormat="1" ht="22.8" customHeight="1">
      <c r="A135" s="12"/>
      <c r="B135" s="226"/>
      <c r="C135" s="227"/>
      <c r="D135" s="228" t="s">
        <v>85</v>
      </c>
      <c r="E135" s="241" t="s">
        <v>22</v>
      </c>
      <c r="F135" s="241" t="s">
        <v>319</v>
      </c>
      <c r="G135" s="227"/>
      <c r="H135" s="227"/>
      <c r="I135" s="230"/>
      <c r="J135" s="230"/>
      <c r="K135" s="242">
        <f>BK135</f>
        <v>0</v>
      </c>
      <c r="L135" s="227"/>
      <c r="M135" s="232"/>
      <c r="N135" s="233"/>
      <c r="O135" s="234"/>
      <c r="P135" s="234"/>
      <c r="Q135" s="235">
        <f>Q136</f>
        <v>0</v>
      </c>
      <c r="R135" s="235">
        <f>R136</f>
        <v>0</v>
      </c>
      <c r="S135" s="234"/>
      <c r="T135" s="236">
        <f>T136</f>
        <v>0</v>
      </c>
      <c r="U135" s="234"/>
      <c r="V135" s="236">
        <f>V136</f>
        <v>0</v>
      </c>
      <c r="W135" s="234"/>
      <c r="X135" s="237">
        <f>X136</f>
        <v>0</v>
      </c>
      <c r="Y135" s="12"/>
      <c r="Z135" s="12"/>
      <c r="AA135" s="12"/>
      <c r="AB135" s="12"/>
      <c r="AC135" s="12"/>
      <c r="AD135" s="12"/>
      <c r="AE135" s="12"/>
      <c r="AR135" s="238" t="s">
        <v>22</v>
      </c>
      <c r="AT135" s="239" t="s">
        <v>85</v>
      </c>
      <c r="AU135" s="239" t="s">
        <v>22</v>
      </c>
      <c r="AY135" s="238" t="s">
        <v>150</v>
      </c>
      <c r="BK135" s="240">
        <f>BK136</f>
        <v>0</v>
      </c>
    </row>
    <row r="136" s="2" customFormat="1" ht="21.75" customHeight="1">
      <c r="A136" s="35"/>
      <c r="B136" s="36"/>
      <c r="C136" s="243" t="s">
        <v>320</v>
      </c>
      <c r="D136" s="243" t="s">
        <v>154</v>
      </c>
      <c r="E136" s="244" t="s">
        <v>321</v>
      </c>
      <c r="F136" s="245" t="s">
        <v>322</v>
      </c>
      <c r="G136" s="246" t="s">
        <v>157</v>
      </c>
      <c r="H136" s="247">
        <v>5</v>
      </c>
      <c r="I136" s="248"/>
      <c r="J136" s="248"/>
      <c r="K136" s="249">
        <f>ROUND(P136*H136,2)</f>
        <v>0</v>
      </c>
      <c r="L136" s="250"/>
      <c r="M136" s="41"/>
      <c r="N136" s="251" t="s">
        <v>1</v>
      </c>
      <c r="O136" s="252" t="s">
        <v>49</v>
      </c>
      <c r="P136" s="253">
        <f>I136+J136</f>
        <v>0</v>
      </c>
      <c r="Q136" s="253">
        <f>ROUND(I136*H136,2)</f>
        <v>0</v>
      </c>
      <c r="R136" s="253">
        <f>ROUND(J136*H136,2)</f>
        <v>0</v>
      </c>
      <c r="S136" s="88"/>
      <c r="T136" s="254">
        <f>S136*H136</f>
        <v>0</v>
      </c>
      <c r="U136" s="254">
        <v>0</v>
      </c>
      <c r="V136" s="254">
        <f>U136*H136</f>
        <v>0</v>
      </c>
      <c r="W136" s="254">
        <v>0</v>
      </c>
      <c r="X136" s="255">
        <f>W136*H136</f>
        <v>0</v>
      </c>
      <c r="Y136" s="35"/>
      <c r="Z136" s="35"/>
      <c r="AA136" s="35"/>
      <c r="AB136" s="35"/>
      <c r="AC136" s="35"/>
      <c r="AD136" s="35"/>
      <c r="AE136" s="35"/>
      <c r="AR136" s="256" t="s">
        <v>323</v>
      </c>
      <c r="AT136" s="256" t="s">
        <v>154</v>
      </c>
      <c r="AU136" s="256" t="s">
        <v>94</v>
      </c>
      <c r="AY136" s="14" t="s">
        <v>150</v>
      </c>
      <c r="BE136" s="257">
        <f>IF(O136="základní",K136,0)</f>
        <v>0</v>
      </c>
      <c r="BF136" s="257">
        <f>IF(O136="snížená",K136,0)</f>
        <v>0</v>
      </c>
      <c r="BG136" s="257">
        <f>IF(O136="zákl. přenesená",K136,0)</f>
        <v>0</v>
      </c>
      <c r="BH136" s="257">
        <f>IF(O136="sníž. přenesená",K136,0)</f>
        <v>0</v>
      </c>
      <c r="BI136" s="257">
        <f>IF(O136="nulová",K136,0)</f>
        <v>0</v>
      </c>
      <c r="BJ136" s="14" t="s">
        <v>22</v>
      </c>
      <c r="BK136" s="257">
        <f>ROUND(P136*H136,2)</f>
        <v>0</v>
      </c>
      <c r="BL136" s="14" t="s">
        <v>323</v>
      </c>
      <c r="BM136" s="256" t="s">
        <v>324</v>
      </c>
    </row>
    <row r="137" s="12" customFormat="1" ht="25.92" customHeight="1">
      <c r="A137" s="12"/>
      <c r="B137" s="226"/>
      <c r="C137" s="227"/>
      <c r="D137" s="228" t="s">
        <v>85</v>
      </c>
      <c r="E137" s="229" t="s">
        <v>325</v>
      </c>
      <c r="F137" s="229" t="s">
        <v>326</v>
      </c>
      <c r="G137" s="227"/>
      <c r="H137" s="227"/>
      <c r="I137" s="230"/>
      <c r="J137" s="230"/>
      <c r="K137" s="231">
        <f>BK137</f>
        <v>0</v>
      </c>
      <c r="L137" s="227"/>
      <c r="M137" s="232"/>
      <c r="N137" s="233"/>
      <c r="O137" s="234"/>
      <c r="P137" s="234"/>
      <c r="Q137" s="235">
        <f>SUM(Q138:Q164)</f>
        <v>0</v>
      </c>
      <c r="R137" s="235">
        <f>SUM(R138:R164)</f>
        <v>0</v>
      </c>
      <c r="S137" s="234"/>
      <c r="T137" s="236">
        <f>SUM(T138:T164)</f>
        <v>0</v>
      </c>
      <c r="U137" s="234"/>
      <c r="V137" s="236">
        <f>SUM(V138:V164)</f>
        <v>48.679839860000001</v>
      </c>
      <c r="W137" s="234"/>
      <c r="X137" s="237">
        <f>SUM(X138:X164)</f>
        <v>0</v>
      </c>
      <c r="Y137" s="12"/>
      <c r="Z137" s="12"/>
      <c r="AA137" s="12"/>
      <c r="AB137" s="12"/>
      <c r="AC137" s="12"/>
      <c r="AD137" s="12"/>
      <c r="AE137" s="12"/>
      <c r="AR137" s="238" t="s">
        <v>101</v>
      </c>
      <c r="AT137" s="239" t="s">
        <v>85</v>
      </c>
      <c r="AU137" s="239" t="s">
        <v>86</v>
      </c>
      <c r="AY137" s="238" t="s">
        <v>150</v>
      </c>
      <c r="BK137" s="240">
        <f>SUM(BK138:BK164)</f>
        <v>0</v>
      </c>
    </row>
    <row r="138" s="2" customFormat="1" ht="16.5" customHeight="1">
      <c r="A138" s="35"/>
      <c r="B138" s="36"/>
      <c r="C138" s="243" t="s">
        <v>327</v>
      </c>
      <c r="D138" s="243" t="s">
        <v>154</v>
      </c>
      <c r="E138" s="244" t="s">
        <v>328</v>
      </c>
      <c r="F138" s="245" t="s">
        <v>329</v>
      </c>
      <c r="G138" s="246" t="s">
        <v>330</v>
      </c>
      <c r="H138" s="247">
        <v>48.68</v>
      </c>
      <c r="I138" s="248"/>
      <c r="J138" s="248"/>
      <c r="K138" s="249">
        <f>ROUND(P138*H138,2)</f>
        <v>0</v>
      </c>
      <c r="L138" s="250"/>
      <c r="M138" s="41"/>
      <c r="N138" s="251" t="s">
        <v>1</v>
      </c>
      <c r="O138" s="252" t="s">
        <v>49</v>
      </c>
      <c r="P138" s="253">
        <f>I138+J138</f>
        <v>0</v>
      </c>
      <c r="Q138" s="253">
        <f>ROUND(I138*H138,2)</f>
        <v>0</v>
      </c>
      <c r="R138" s="253">
        <f>ROUND(J138*H138,2)</f>
        <v>0</v>
      </c>
      <c r="S138" s="88"/>
      <c r="T138" s="254">
        <f>S138*H138</f>
        <v>0</v>
      </c>
      <c r="U138" s="254">
        <v>0</v>
      </c>
      <c r="V138" s="254">
        <f>U138*H138</f>
        <v>0</v>
      </c>
      <c r="W138" s="254">
        <v>0</v>
      </c>
      <c r="X138" s="255">
        <f>W138*H138</f>
        <v>0</v>
      </c>
      <c r="Y138" s="35"/>
      <c r="Z138" s="35"/>
      <c r="AA138" s="35"/>
      <c r="AB138" s="35"/>
      <c r="AC138" s="35"/>
      <c r="AD138" s="35"/>
      <c r="AE138" s="35"/>
      <c r="AR138" s="256" t="s">
        <v>204</v>
      </c>
      <c r="AT138" s="256" t="s">
        <v>154</v>
      </c>
      <c r="AU138" s="256" t="s">
        <v>22</v>
      </c>
      <c r="AY138" s="14" t="s">
        <v>150</v>
      </c>
      <c r="BE138" s="257">
        <f>IF(O138="základní",K138,0)</f>
        <v>0</v>
      </c>
      <c r="BF138" s="257">
        <f>IF(O138="snížená",K138,0)</f>
        <v>0</v>
      </c>
      <c r="BG138" s="257">
        <f>IF(O138="zákl. přenesená",K138,0)</f>
        <v>0</v>
      </c>
      <c r="BH138" s="257">
        <f>IF(O138="sníž. přenesená",K138,0)</f>
        <v>0</v>
      </c>
      <c r="BI138" s="257">
        <f>IF(O138="nulová",K138,0)</f>
        <v>0</v>
      </c>
      <c r="BJ138" s="14" t="s">
        <v>22</v>
      </c>
      <c r="BK138" s="257">
        <f>ROUND(P138*H138,2)</f>
        <v>0</v>
      </c>
      <c r="BL138" s="14" t="s">
        <v>204</v>
      </c>
      <c r="BM138" s="256" t="s">
        <v>331</v>
      </c>
    </row>
    <row r="139" s="2" customFormat="1" ht="16.5" customHeight="1">
      <c r="A139" s="35"/>
      <c r="B139" s="36"/>
      <c r="C139" s="243" t="s">
        <v>332</v>
      </c>
      <c r="D139" s="243" t="s">
        <v>154</v>
      </c>
      <c r="E139" s="244" t="s">
        <v>333</v>
      </c>
      <c r="F139" s="245" t="s">
        <v>334</v>
      </c>
      <c r="G139" s="246" t="s">
        <v>335</v>
      </c>
      <c r="H139" s="247">
        <v>48.68</v>
      </c>
      <c r="I139" s="248"/>
      <c r="J139" s="248"/>
      <c r="K139" s="249">
        <f>ROUND(P139*H139,2)</f>
        <v>0</v>
      </c>
      <c r="L139" s="250"/>
      <c r="M139" s="41"/>
      <c r="N139" s="251" t="s">
        <v>1</v>
      </c>
      <c r="O139" s="252" t="s">
        <v>49</v>
      </c>
      <c r="P139" s="253">
        <f>I139+J139</f>
        <v>0</v>
      </c>
      <c r="Q139" s="253">
        <f>ROUND(I139*H139,2)</f>
        <v>0</v>
      </c>
      <c r="R139" s="253">
        <f>ROUND(J139*H139,2)</f>
        <v>0</v>
      </c>
      <c r="S139" s="88"/>
      <c r="T139" s="254">
        <f>S139*H139</f>
        <v>0</v>
      </c>
      <c r="U139" s="254">
        <v>0</v>
      </c>
      <c r="V139" s="254">
        <f>U139*H139</f>
        <v>0</v>
      </c>
      <c r="W139" s="254">
        <v>0</v>
      </c>
      <c r="X139" s="255">
        <f>W139*H139</f>
        <v>0</v>
      </c>
      <c r="Y139" s="35"/>
      <c r="Z139" s="35"/>
      <c r="AA139" s="35"/>
      <c r="AB139" s="35"/>
      <c r="AC139" s="35"/>
      <c r="AD139" s="35"/>
      <c r="AE139" s="35"/>
      <c r="AR139" s="256" t="s">
        <v>323</v>
      </c>
      <c r="AT139" s="256" t="s">
        <v>154</v>
      </c>
      <c r="AU139" s="256" t="s">
        <v>22</v>
      </c>
      <c r="AY139" s="14" t="s">
        <v>150</v>
      </c>
      <c r="BE139" s="257">
        <f>IF(O139="základní",K139,0)</f>
        <v>0</v>
      </c>
      <c r="BF139" s="257">
        <f>IF(O139="snížená",K139,0)</f>
        <v>0</v>
      </c>
      <c r="BG139" s="257">
        <f>IF(O139="zákl. přenesená",K139,0)</f>
        <v>0</v>
      </c>
      <c r="BH139" s="257">
        <f>IF(O139="sníž. přenesená",K139,0)</f>
        <v>0</v>
      </c>
      <c r="BI139" s="257">
        <f>IF(O139="nulová",K139,0)</f>
        <v>0</v>
      </c>
      <c r="BJ139" s="14" t="s">
        <v>22</v>
      </c>
      <c r="BK139" s="257">
        <f>ROUND(P139*H139,2)</f>
        <v>0</v>
      </c>
      <c r="BL139" s="14" t="s">
        <v>323</v>
      </c>
      <c r="BM139" s="256" t="s">
        <v>336</v>
      </c>
    </row>
    <row r="140" s="2" customFormat="1" ht="16.5" customHeight="1">
      <c r="A140" s="35"/>
      <c r="B140" s="36"/>
      <c r="C140" s="243" t="s">
        <v>337</v>
      </c>
      <c r="D140" s="243" t="s">
        <v>154</v>
      </c>
      <c r="E140" s="244" t="s">
        <v>338</v>
      </c>
      <c r="F140" s="245" t="s">
        <v>339</v>
      </c>
      <c r="G140" s="246" t="s">
        <v>311</v>
      </c>
      <c r="H140" s="247">
        <v>31</v>
      </c>
      <c r="I140" s="248"/>
      <c r="J140" s="248"/>
      <c r="K140" s="249">
        <f>ROUND(P140*H140,2)</f>
        <v>0</v>
      </c>
      <c r="L140" s="250"/>
      <c r="M140" s="41"/>
      <c r="N140" s="251" t="s">
        <v>1</v>
      </c>
      <c r="O140" s="252" t="s">
        <v>49</v>
      </c>
      <c r="P140" s="253">
        <f>I140+J140</f>
        <v>0</v>
      </c>
      <c r="Q140" s="253">
        <f>ROUND(I140*H140,2)</f>
        <v>0</v>
      </c>
      <c r="R140" s="253">
        <f>ROUND(J140*H140,2)</f>
        <v>0</v>
      </c>
      <c r="S140" s="88"/>
      <c r="T140" s="254">
        <f>S140*H140</f>
        <v>0</v>
      </c>
      <c r="U140" s="254">
        <v>0</v>
      </c>
      <c r="V140" s="254">
        <f>U140*H140</f>
        <v>0</v>
      </c>
      <c r="W140" s="254">
        <v>0</v>
      </c>
      <c r="X140" s="255">
        <f>W140*H140</f>
        <v>0</v>
      </c>
      <c r="Y140" s="35"/>
      <c r="Z140" s="35"/>
      <c r="AA140" s="35"/>
      <c r="AB140" s="35"/>
      <c r="AC140" s="35"/>
      <c r="AD140" s="35"/>
      <c r="AE140" s="35"/>
      <c r="AR140" s="256" t="s">
        <v>204</v>
      </c>
      <c r="AT140" s="256" t="s">
        <v>154</v>
      </c>
      <c r="AU140" s="256" t="s">
        <v>22</v>
      </c>
      <c r="AY140" s="14" t="s">
        <v>150</v>
      </c>
      <c r="BE140" s="257">
        <f>IF(O140="základní",K140,0)</f>
        <v>0</v>
      </c>
      <c r="BF140" s="257">
        <f>IF(O140="snížená",K140,0)</f>
        <v>0</v>
      </c>
      <c r="BG140" s="257">
        <f>IF(O140="zákl. přenesená",K140,0)</f>
        <v>0</v>
      </c>
      <c r="BH140" s="257">
        <f>IF(O140="sníž. přenesená",K140,0)</f>
        <v>0</v>
      </c>
      <c r="BI140" s="257">
        <f>IF(O140="nulová",K140,0)</f>
        <v>0</v>
      </c>
      <c r="BJ140" s="14" t="s">
        <v>22</v>
      </c>
      <c r="BK140" s="257">
        <f>ROUND(P140*H140,2)</f>
        <v>0</v>
      </c>
      <c r="BL140" s="14" t="s">
        <v>204</v>
      </c>
      <c r="BM140" s="256" t="s">
        <v>340</v>
      </c>
    </row>
    <row r="141" s="2" customFormat="1" ht="16.5" customHeight="1">
      <c r="A141" s="35"/>
      <c r="B141" s="36"/>
      <c r="C141" s="243" t="s">
        <v>341</v>
      </c>
      <c r="D141" s="243" t="s">
        <v>154</v>
      </c>
      <c r="E141" s="244" t="s">
        <v>342</v>
      </c>
      <c r="F141" s="245" t="s">
        <v>343</v>
      </c>
      <c r="G141" s="246" t="s">
        <v>177</v>
      </c>
      <c r="H141" s="247">
        <v>0.14999999999999999</v>
      </c>
      <c r="I141" s="248"/>
      <c r="J141" s="248"/>
      <c r="K141" s="249">
        <f>ROUND(P141*H141,2)</f>
        <v>0</v>
      </c>
      <c r="L141" s="250"/>
      <c r="M141" s="41"/>
      <c r="N141" s="251" t="s">
        <v>1</v>
      </c>
      <c r="O141" s="252" t="s">
        <v>49</v>
      </c>
      <c r="P141" s="253">
        <f>I141+J141</f>
        <v>0</v>
      </c>
      <c r="Q141" s="253">
        <f>ROUND(I141*H141,2)</f>
        <v>0</v>
      </c>
      <c r="R141" s="253">
        <f>ROUND(J141*H141,2)</f>
        <v>0</v>
      </c>
      <c r="S141" s="88"/>
      <c r="T141" s="254">
        <f>S141*H141</f>
        <v>0</v>
      </c>
      <c r="U141" s="254">
        <v>0.0019300000000000001</v>
      </c>
      <c r="V141" s="254">
        <f>U141*H141</f>
        <v>0.00028949999999999999</v>
      </c>
      <c r="W141" s="254">
        <v>0</v>
      </c>
      <c r="X141" s="255">
        <f>W141*H141</f>
        <v>0</v>
      </c>
      <c r="Y141" s="35"/>
      <c r="Z141" s="35"/>
      <c r="AA141" s="35"/>
      <c r="AB141" s="35"/>
      <c r="AC141" s="35"/>
      <c r="AD141" s="35"/>
      <c r="AE141" s="35"/>
      <c r="AR141" s="256" t="s">
        <v>204</v>
      </c>
      <c r="AT141" s="256" t="s">
        <v>154</v>
      </c>
      <c r="AU141" s="256" t="s">
        <v>22</v>
      </c>
      <c r="AY141" s="14" t="s">
        <v>150</v>
      </c>
      <c r="BE141" s="257">
        <f>IF(O141="základní",K141,0)</f>
        <v>0</v>
      </c>
      <c r="BF141" s="257">
        <f>IF(O141="snížená",K141,0)</f>
        <v>0</v>
      </c>
      <c r="BG141" s="257">
        <f>IF(O141="zákl. přenesená",K141,0)</f>
        <v>0</v>
      </c>
      <c r="BH141" s="257">
        <f>IF(O141="sníž. přenesená",K141,0)</f>
        <v>0</v>
      </c>
      <c r="BI141" s="257">
        <f>IF(O141="nulová",K141,0)</f>
        <v>0</v>
      </c>
      <c r="BJ141" s="14" t="s">
        <v>22</v>
      </c>
      <c r="BK141" s="257">
        <f>ROUND(P141*H141,2)</f>
        <v>0</v>
      </c>
      <c r="BL141" s="14" t="s">
        <v>204</v>
      </c>
      <c r="BM141" s="256" t="s">
        <v>344</v>
      </c>
    </row>
    <row r="142" s="2" customFormat="1" ht="16.5" customHeight="1">
      <c r="A142" s="35"/>
      <c r="B142" s="36"/>
      <c r="C142" s="243" t="s">
        <v>345</v>
      </c>
      <c r="D142" s="243" t="s">
        <v>154</v>
      </c>
      <c r="E142" s="244" t="s">
        <v>346</v>
      </c>
      <c r="F142" s="245" t="s">
        <v>347</v>
      </c>
      <c r="G142" s="246" t="s">
        <v>177</v>
      </c>
      <c r="H142" s="247">
        <v>0.68000000000000005</v>
      </c>
      <c r="I142" s="248"/>
      <c r="J142" s="248"/>
      <c r="K142" s="249">
        <f>ROUND(P142*H142,2)</f>
        <v>0</v>
      </c>
      <c r="L142" s="250"/>
      <c r="M142" s="41"/>
      <c r="N142" s="251" t="s">
        <v>1</v>
      </c>
      <c r="O142" s="252" t="s">
        <v>49</v>
      </c>
      <c r="P142" s="253">
        <f>I142+J142</f>
        <v>0</v>
      </c>
      <c r="Q142" s="253">
        <f>ROUND(I142*H142,2)</f>
        <v>0</v>
      </c>
      <c r="R142" s="253">
        <f>ROUND(J142*H142,2)</f>
        <v>0</v>
      </c>
      <c r="S142" s="88"/>
      <c r="T142" s="254">
        <f>S142*H142</f>
        <v>0</v>
      </c>
      <c r="U142" s="254">
        <v>0.0099000000000000008</v>
      </c>
      <c r="V142" s="254">
        <f>U142*H142</f>
        <v>0.006732000000000001</v>
      </c>
      <c r="W142" s="254">
        <v>0</v>
      </c>
      <c r="X142" s="255">
        <f>W142*H142</f>
        <v>0</v>
      </c>
      <c r="Y142" s="35"/>
      <c r="Z142" s="35"/>
      <c r="AA142" s="35"/>
      <c r="AB142" s="35"/>
      <c r="AC142" s="35"/>
      <c r="AD142" s="35"/>
      <c r="AE142" s="35"/>
      <c r="AR142" s="256" t="s">
        <v>204</v>
      </c>
      <c r="AT142" s="256" t="s">
        <v>154</v>
      </c>
      <c r="AU142" s="256" t="s">
        <v>22</v>
      </c>
      <c r="AY142" s="14" t="s">
        <v>150</v>
      </c>
      <c r="BE142" s="257">
        <f>IF(O142="základní",K142,0)</f>
        <v>0</v>
      </c>
      <c r="BF142" s="257">
        <f>IF(O142="snížená",K142,0)</f>
        <v>0</v>
      </c>
      <c r="BG142" s="257">
        <f>IF(O142="zákl. přenesená",K142,0)</f>
        <v>0</v>
      </c>
      <c r="BH142" s="257">
        <f>IF(O142="sníž. přenesená",K142,0)</f>
        <v>0</v>
      </c>
      <c r="BI142" s="257">
        <f>IF(O142="nulová",K142,0)</f>
        <v>0</v>
      </c>
      <c r="BJ142" s="14" t="s">
        <v>22</v>
      </c>
      <c r="BK142" s="257">
        <f>ROUND(P142*H142,2)</f>
        <v>0</v>
      </c>
      <c r="BL142" s="14" t="s">
        <v>204</v>
      </c>
      <c r="BM142" s="256" t="s">
        <v>348</v>
      </c>
    </row>
    <row r="143" s="2" customFormat="1" ht="16.5" customHeight="1">
      <c r="A143" s="35"/>
      <c r="B143" s="36"/>
      <c r="C143" s="243" t="s">
        <v>349</v>
      </c>
      <c r="D143" s="243" t="s">
        <v>154</v>
      </c>
      <c r="E143" s="244" t="s">
        <v>350</v>
      </c>
      <c r="F143" s="245" t="s">
        <v>351</v>
      </c>
      <c r="G143" s="246" t="s">
        <v>195</v>
      </c>
      <c r="H143" s="247">
        <v>4</v>
      </c>
      <c r="I143" s="248"/>
      <c r="J143" s="248"/>
      <c r="K143" s="249">
        <f>ROUND(P143*H143,2)</f>
        <v>0</v>
      </c>
      <c r="L143" s="250"/>
      <c r="M143" s="41"/>
      <c r="N143" s="251" t="s">
        <v>1</v>
      </c>
      <c r="O143" s="252" t="s">
        <v>49</v>
      </c>
      <c r="P143" s="253">
        <f>I143+J143</f>
        <v>0</v>
      </c>
      <c r="Q143" s="253">
        <f>ROUND(I143*H143,2)</f>
        <v>0</v>
      </c>
      <c r="R143" s="253">
        <f>ROUND(J143*H143,2)</f>
        <v>0</v>
      </c>
      <c r="S143" s="88"/>
      <c r="T143" s="254">
        <f>S143*H143</f>
        <v>0</v>
      </c>
      <c r="U143" s="254">
        <v>0</v>
      </c>
      <c r="V143" s="254">
        <f>U143*H143</f>
        <v>0</v>
      </c>
      <c r="W143" s="254">
        <v>0</v>
      </c>
      <c r="X143" s="255">
        <f>W143*H143</f>
        <v>0</v>
      </c>
      <c r="Y143" s="35"/>
      <c r="Z143" s="35"/>
      <c r="AA143" s="35"/>
      <c r="AB143" s="35"/>
      <c r="AC143" s="35"/>
      <c r="AD143" s="35"/>
      <c r="AE143" s="35"/>
      <c r="AR143" s="256" t="s">
        <v>204</v>
      </c>
      <c r="AT143" s="256" t="s">
        <v>154</v>
      </c>
      <c r="AU143" s="256" t="s">
        <v>22</v>
      </c>
      <c r="AY143" s="14" t="s">
        <v>150</v>
      </c>
      <c r="BE143" s="257">
        <f>IF(O143="základní",K143,0)</f>
        <v>0</v>
      </c>
      <c r="BF143" s="257">
        <f>IF(O143="snížená",K143,0)</f>
        <v>0</v>
      </c>
      <c r="BG143" s="257">
        <f>IF(O143="zákl. přenesená",K143,0)</f>
        <v>0</v>
      </c>
      <c r="BH143" s="257">
        <f>IF(O143="sníž. přenesená",K143,0)</f>
        <v>0</v>
      </c>
      <c r="BI143" s="257">
        <f>IF(O143="nulová",K143,0)</f>
        <v>0</v>
      </c>
      <c r="BJ143" s="14" t="s">
        <v>22</v>
      </c>
      <c r="BK143" s="257">
        <f>ROUND(P143*H143,2)</f>
        <v>0</v>
      </c>
      <c r="BL143" s="14" t="s">
        <v>204</v>
      </c>
      <c r="BM143" s="256" t="s">
        <v>352</v>
      </c>
    </row>
    <row r="144" s="2" customFormat="1" ht="16.5" customHeight="1">
      <c r="A144" s="35"/>
      <c r="B144" s="36"/>
      <c r="C144" s="243" t="s">
        <v>353</v>
      </c>
      <c r="D144" s="243" t="s">
        <v>154</v>
      </c>
      <c r="E144" s="244" t="s">
        <v>354</v>
      </c>
      <c r="F144" s="245" t="s">
        <v>355</v>
      </c>
      <c r="G144" s="246" t="s">
        <v>356</v>
      </c>
      <c r="H144" s="247">
        <v>57.5</v>
      </c>
      <c r="I144" s="248"/>
      <c r="J144" s="248"/>
      <c r="K144" s="249">
        <f>ROUND(P144*H144,2)</f>
        <v>0</v>
      </c>
      <c r="L144" s="250"/>
      <c r="M144" s="41"/>
      <c r="N144" s="251" t="s">
        <v>1</v>
      </c>
      <c r="O144" s="252" t="s">
        <v>49</v>
      </c>
      <c r="P144" s="253">
        <f>I144+J144</f>
        <v>0</v>
      </c>
      <c r="Q144" s="253">
        <f>ROUND(I144*H144,2)</f>
        <v>0</v>
      </c>
      <c r="R144" s="253">
        <f>ROUND(J144*H144,2)</f>
        <v>0</v>
      </c>
      <c r="S144" s="88"/>
      <c r="T144" s="254">
        <f>S144*H144</f>
        <v>0</v>
      </c>
      <c r="U144" s="254">
        <v>0</v>
      </c>
      <c r="V144" s="254">
        <f>U144*H144</f>
        <v>0</v>
      </c>
      <c r="W144" s="254">
        <v>0</v>
      </c>
      <c r="X144" s="255">
        <f>W144*H144</f>
        <v>0</v>
      </c>
      <c r="Y144" s="35"/>
      <c r="Z144" s="35"/>
      <c r="AA144" s="35"/>
      <c r="AB144" s="35"/>
      <c r="AC144" s="35"/>
      <c r="AD144" s="35"/>
      <c r="AE144" s="35"/>
      <c r="AR144" s="256" t="s">
        <v>204</v>
      </c>
      <c r="AT144" s="256" t="s">
        <v>154</v>
      </c>
      <c r="AU144" s="256" t="s">
        <v>22</v>
      </c>
      <c r="AY144" s="14" t="s">
        <v>150</v>
      </c>
      <c r="BE144" s="257">
        <f>IF(O144="základní",K144,0)</f>
        <v>0</v>
      </c>
      <c r="BF144" s="257">
        <f>IF(O144="snížená",K144,0)</f>
        <v>0</v>
      </c>
      <c r="BG144" s="257">
        <f>IF(O144="zákl. přenesená",K144,0)</f>
        <v>0</v>
      </c>
      <c r="BH144" s="257">
        <f>IF(O144="sníž. přenesená",K144,0)</f>
        <v>0</v>
      </c>
      <c r="BI144" s="257">
        <f>IF(O144="nulová",K144,0)</f>
        <v>0</v>
      </c>
      <c r="BJ144" s="14" t="s">
        <v>22</v>
      </c>
      <c r="BK144" s="257">
        <f>ROUND(P144*H144,2)</f>
        <v>0</v>
      </c>
      <c r="BL144" s="14" t="s">
        <v>204</v>
      </c>
      <c r="BM144" s="256" t="s">
        <v>357</v>
      </c>
    </row>
    <row r="145" s="2" customFormat="1" ht="16.5" customHeight="1">
      <c r="A145" s="35"/>
      <c r="B145" s="36"/>
      <c r="C145" s="243" t="s">
        <v>358</v>
      </c>
      <c r="D145" s="243" t="s">
        <v>154</v>
      </c>
      <c r="E145" s="244" t="s">
        <v>359</v>
      </c>
      <c r="F145" s="245" t="s">
        <v>360</v>
      </c>
      <c r="G145" s="246" t="s">
        <v>157</v>
      </c>
      <c r="H145" s="247">
        <v>145</v>
      </c>
      <c r="I145" s="248"/>
      <c r="J145" s="248"/>
      <c r="K145" s="249">
        <f>ROUND(P145*H145,2)</f>
        <v>0</v>
      </c>
      <c r="L145" s="250"/>
      <c r="M145" s="41"/>
      <c r="N145" s="251" t="s">
        <v>1</v>
      </c>
      <c r="O145" s="252" t="s">
        <v>49</v>
      </c>
      <c r="P145" s="253">
        <f>I145+J145</f>
        <v>0</v>
      </c>
      <c r="Q145" s="253">
        <f>ROUND(I145*H145,2)</f>
        <v>0</v>
      </c>
      <c r="R145" s="253">
        <f>ROUND(J145*H145,2)</f>
        <v>0</v>
      </c>
      <c r="S145" s="88"/>
      <c r="T145" s="254">
        <f>S145*H145</f>
        <v>0</v>
      </c>
      <c r="U145" s="254">
        <v>0</v>
      </c>
      <c r="V145" s="254">
        <f>U145*H145</f>
        <v>0</v>
      </c>
      <c r="W145" s="254">
        <v>0</v>
      </c>
      <c r="X145" s="255">
        <f>W145*H145</f>
        <v>0</v>
      </c>
      <c r="Y145" s="35"/>
      <c r="Z145" s="35"/>
      <c r="AA145" s="35"/>
      <c r="AB145" s="35"/>
      <c r="AC145" s="35"/>
      <c r="AD145" s="35"/>
      <c r="AE145" s="35"/>
      <c r="AR145" s="256" t="s">
        <v>204</v>
      </c>
      <c r="AT145" s="256" t="s">
        <v>154</v>
      </c>
      <c r="AU145" s="256" t="s">
        <v>22</v>
      </c>
      <c r="AY145" s="14" t="s">
        <v>150</v>
      </c>
      <c r="BE145" s="257">
        <f>IF(O145="základní",K145,0)</f>
        <v>0</v>
      </c>
      <c r="BF145" s="257">
        <f>IF(O145="snížená",K145,0)</f>
        <v>0</v>
      </c>
      <c r="BG145" s="257">
        <f>IF(O145="zákl. přenesená",K145,0)</f>
        <v>0</v>
      </c>
      <c r="BH145" s="257">
        <f>IF(O145="sníž. přenesená",K145,0)</f>
        <v>0</v>
      </c>
      <c r="BI145" s="257">
        <f>IF(O145="nulová",K145,0)</f>
        <v>0</v>
      </c>
      <c r="BJ145" s="14" t="s">
        <v>22</v>
      </c>
      <c r="BK145" s="257">
        <f>ROUND(P145*H145,2)</f>
        <v>0</v>
      </c>
      <c r="BL145" s="14" t="s">
        <v>204</v>
      </c>
      <c r="BM145" s="256" t="s">
        <v>361</v>
      </c>
    </row>
    <row r="146" s="2" customFormat="1" ht="16.5" customHeight="1">
      <c r="A146" s="35"/>
      <c r="B146" s="36"/>
      <c r="C146" s="243" t="s">
        <v>362</v>
      </c>
      <c r="D146" s="243" t="s">
        <v>154</v>
      </c>
      <c r="E146" s="244" t="s">
        <v>363</v>
      </c>
      <c r="F146" s="245" t="s">
        <v>364</v>
      </c>
      <c r="G146" s="246" t="s">
        <v>195</v>
      </c>
      <c r="H146" s="247">
        <v>31</v>
      </c>
      <c r="I146" s="248"/>
      <c r="J146" s="248"/>
      <c r="K146" s="249">
        <f>ROUND(P146*H146,2)</f>
        <v>0</v>
      </c>
      <c r="L146" s="250"/>
      <c r="M146" s="41"/>
      <c r="N146" s="251" t="s">
        <v>1</v>
      </c>
      <c r="O146" s="252" t="s">
        <v>49</v>
      </c>
      <c r="P146" s="253">
        <f>I146+J146</f>
        <v>0</v>
      </c>
      <c r="Q146" s="253">
        <f>ROUND(I146*H146,2)</f>
        <v>0</v>
      </c>
      <c r="R146" s="253">
        <f>ROUND(J146*H146,2)</f>
        <v>0</v>
      </c>
      <c r="S146" s="88"/>
      <c r="T146" s="254">
        <f>S146*H146</f>
        <v>0</v>
      </c>
      <c r="U146" s="254">
        <v>0</v>
      </c>
      <c r="V146" s="254">
        <f>U146*H146</f>
        <v>0</v>
      </c>
      <c r="W146" s="254">
        <v>0</v>
      </c>
      <c r="X146" s="255">
        <f>W146*H146</f>
        <v>0</v>
      </c>
      <c r="Y146" s="35"/>
      <c r="Z146" s="35"/>
      <c r="AA146" s="35"/>
      <c r="AB146" s="35"/>
      <c r="AC146" s="35"/>
      <c r="AD146" s="35"/>
      <c r="AE146" s="35"/>
      <c r="AR146" s="256" t="s">
        <v>204</v>
      </c>
      <c r="AT146" s="256" t="s">
        <v>154</v>
      </c>
      <c r="AU146" s="256" t="s">
        <v>22</v>
      </c>
      <c r="AY146" s="14" t="s">
        <v>150</v>
      </c>
      <c r="BE146" s="257">
        <f>IF(O146="základní",K146,0)</f>
        <v>0</v>
      </c>
      <c r="BF146" s="257">
        <f>IF(O146="snížená",K146,0)</f>
        <v>0</v>
      </c>
      <c r="BG146" s="257">
        <f>IF(O146="zákl. přenesená",K146,0)</f>
        <v>0</v>
      </c>
      <c r="BH146" s="257">
        <f>IF(O146="sníž. přenesená",K146,0)</f>
        <v>0</v>
      </c>
      <c r="BI146" s="257">
        <f>IF(O146="nulová",K146,0)</f>
        <v>0</v>
      </c>
      <c r="BJ146" s="14" t="s">
        <v>22</v>
      </c>
      <c r="BK146" s="257">
        <f>ROUND(P146*H146,2)</f>
        <v>0</v>
      </c>
      <c r="BL146" s="14" t="s">
        <v>204</v>
      </c>
      <c r="BM146" s="256" t="s">
        <v>365</v>
      </c>
    </row>
    <row r="147" s="2" customFormat="1" ht="16.5" customHeight="1">
      <c r="A147" s="35"/>
      <c r="B147" s="36"/>
      <c r="C147" s="243" t="s">
        <v>366</v>
      </c>
      <c r="D147" s="243" t="s">
        <v>154</v>
      </c>
      <c r="E147" s="244" t="s">
        <v>367</v>
      </c>
      <c r="F147" s="245" t="s">
        <v>368</v>
      </c>
      <c r="G147" s="246" t="s">
        <v>330</v>
      </c>
      <c r="H147" s="247">
        <v>10.044000000000001</v>
      </c>
      <c r="I147" s="248"/>
      <c r="J147" s="248"/>
      <c r="K147" s="249">
        <f>ROUND(P147*H147,2)</f>
        <v>0</v>
      </c>
      <c r="L147" s="250"/>
      <c r="M147" s="41"/>
      <c r="N147" s="251" t="s">
        <v>1</v>
      </c>
      <c r="O147" s="252" t="s">
        <v>49</v>
      </c>
      <c r="P147" s="253">
        <f>I147+J147</f>
        <v>0</v>
      </c>
      <c r="Q147" s="253">
        <f>ROUND(I147*H147,2)</f>
        <v>0</v>
      </c>
      <c r="R147" s="253">
        <f>ROUND(J147*H147,2)</f>
        <v>0</v>
      </c>
      <c r="S147" s="88"/>
      <c r="T147" s="254">
        <f>S147*H147</f>
        <v>0</v>
      </c>
      <c r="U147" s="254">
        <v>2.45329</v>
      </c>
      <c r="V147" s="254">
        <f>U147*H147</f>
        <v>24.64084476</v>
      </c>
      <c r="W147" s="254">
        <v>0</v>
      </c>
      <c r="X147" s="255">
        <f>W147*H147</f>
        <v>0</v>
      </c>
      <c r="Y147" s="35"/>
      <c r="Z147" s="35"/>
      <c r="AA147" s="35"/>
      <c r="AB147" s="35"/>
      <c r="AC147" s="35"/>
      <c r="AD147" s="35"/>
      <c r="AE147" s="35"/>
      <c r="AR147" s="256" t="s">
        <v>204</v>
      </c>
      <c r="AT147" s="256" t="s">
        <v>154</v>
      </c>
      <c r="AU147" s="256" t="s">
        <v>22</v>
      </c>
      <c r="AY147" s="14" t="s">
        <v>150</v>
      </c>
      <c r="BE147" s="257">
        <f>IF(O147="základní",K147,0)</f>
        <v>0</v>
      </c>
      <c r="BF147" s="257">
        <f>IF(O147="snížená",K147,0)</f>
        <v>0</v>
      </c>
      <c r="BG147" s="257">
        <f>IF(O147="zákl. přenesená",K147,0)</f>
        <v>0</v>
      </c>
      <c r="BH147" s="257">
        <f>IF(O147="sníž. přenesená",K147,0)</f>
        <v>0</v>
      </c>
      <c r="BI147" s="257">
        <f>IF(O147="nulová",K147,0)</f>
        <v>0</v>
      </c>
      <c r="BJ147" s="14" t="s">
        <v>22</v>
      </c>
      <c r="BK147" s="257">
        <f>ROUND(P147*H147,2)</f>
        <v>0</v>
      </c>
      <c r="BL147" s="14" t="s">
        <v>204</v>
      </c>
      <c r="BM147" s="256" t="s">
        <v>369</v>
      </c>
    </row>
    <row r="148" s="2" customFormat="1" ht="16.5" customHeight="1">
      <c r="A148" s="35"/>
      <c r="B148" s="36"/>
      <c r="C148" s="243" t="s">
        <v>370</v>
      </c>
      <c r="D148" s="243" t="s">
        <v>154</v>
      </c>
      <c r="E148" s="244" t="s">
        <v>371</v>
      </c>
      <c r="F148" s="245" t="s">
        <v>372</v>
      </c>
      <c r="G148" s="246" t="s">
        <v>356</v>
      </c>
      <c r="H148" s="247">
        <v>66.959999999999994</v>
      </c>
      <c r="I148" s="248"/>
      <c r="J148" s="248"/>
      <c r="K148" s="249">
        <f>ROUND(P148*H148,2)</f>
        <v>0</v>
      </c>
      <c r="L148" s="250"/>
      <c r="M148" s="41"/>
      <c r="N148" s="251" t="s">
        <v>1</v>
      </c>
      <c r="O148" s="252" t="s">
        <v>49</v>
      </c>
      <c r="P148" s="253">
        <f>I148+J148</f>
        <v>0</v>
      </c>
      <c r="Q148" s="253">
        <f>ROUND(I148*H148,2)</f>
        <v>0</v>
      </c>
      <c r="R148" s="253">
        <f>ROUND(J148*H148,2)</f>
        <v>0</v>
      </c>
      <c r="S148" s="88"/>
      <c r="T148" s="254">
        <f>S148*H148</f>
        <v>0</v>
      </c>
      <c r="U148" s="254">
        <v>0.00116</v>
      </c>
      <c r="V148" s="254">
        <f>U148*H148</f>
        <v>0.077673599999999995</v>
      </c>
      <c r="W148" s="254">
        <v>0</v>
      </c>
      <c r="X148" s="255">
        <f>W148*H148</f>
        <v>0</v>
      </c>
      <c r="Y148" s="35"/>
      <c r="Z148" s="35"/>
      <c r="AA148" s="35"/>
      <c r="AB148" s="35"/>
      <c r="AC148" s="35"/>
      <c r="AD148" s="35"/>
      <c r="AE148" s="35"/>
      <c r="AR148" s="256" t="s">
        <v>204</v>
      </c>
      <c r="AT148" s="256" t="s">
        <v>154</v>
      </c>
      <c r="AU148" s="256" t="s">
        <v>22</v>
      </c>
      <c r="AY148" s="14" t="s">
        <v>150</v>
      </c>
      <c r="BE148" s="257">
        <f>IF(O148="základní",K148,0)</f>
        <v>0</v>
      </c>
      <c r="BF148" s="257">
        <f>IF(O148="snížená",K148,0)</f>
        <v>0</v>
      </c>
      <c r="BG148" s="257">
        <f>IF(O148="zákl. přenesená",K148,0)</f>
        <v>0</v>
      </c>
      <c r="BH148" s="257">
        <f>IF(O148="sníž. přenesená",K148,0)</f>
        <v>0</v>
      </c>
      <c r="BI148" s="257">
        <f>IF(O148="nulová",K148,0)</f>
        <v>0</v>
      </c>
      <c r="BJ148" s="14" t="s">
        <v>22</v>
      </c>
      <c r="BK148" s="257">
        <f>ROUND(P148*H148,2)</f>
        <v>0</v>
      </c>
      <c r="BL148" s="14" t="s">
        <v>204</v>
      </c>
      <c r="BM148" s="256" t="s">
        <v>373</v>
      </c>
    </row>
    <row r="149" s="2" customFormat="1" ht="16.5" customHeight="1">
      <c r="A149" s="35"/>
      <c r="B149" s="36"/>
      <c r="C149" s="243" t="s">
        <v>374</v>
      </c>
      <c r="D149" s="243" t="s">
        <v>154</v>
      </c>
      <c r="E149" s="244" t="s">
        <v>375</v>
      </c>
      <c r="F149" s="245" t="s">
        <v>376</v>
      </c>
      <c r="G149" s="246" t="s">
        <v>356</v>
      </c>
      <c r="H149" s="247">
        <v>66.959999999999994</v>
      </c>
      <c r="I149" s="248"/>
      <c r="J149" s="248"/>
      <c r="K149" s="249">
        <f>ROUND(P149*H149,2)</f>
        <v>0</v>
      </c>
      <c r="L149" s="250"/>
      <c r="M149" s="41"/>
      <c r="N149" s="251" t="s">
        <v>1</v>
      </c>
      <c r="O149" s="252" t="s">
        <v>49</v>
      </c>
      <c r="P149" s="253">
        <f>I149+J149</f>
        <v>0</v>
      </c>
      <c r="Q149" s="253">
        <f>ROUND(I149*H149,2)</f>
        <v>0</v>
      </c>
      <c r="R149" s="253">
        <f>ROUND(J149*H149,2)</f>
        <v>0</v>
      </c>
      <c r="S149" s="88"/>
      <c r="T149" s="254">
        <f>S149*H149</f>
        <v>0</v>
      </c>
      <c r="U149" s="254">
        <v>0</v>
      </c>
      <c r="V149" s="254">
        <f>U149*H149</f>
        <v>0</v>
      </c>
      <c r="W149" s="254">
        <v>0</v>
      </c>
      <c r="X149" s="255">
        <f>W149*H149</f>
        <v>0</v>
      </c>
      <c r="Y149" s="35"/>
      <c r="Z149" s="35"/>
      <c r="AA149" s="35"/>
      <c r="AB149" s="35"/>
      <c r="AC149" s="35"/>
      <c r="AD149" s="35"/>
      <c r="AE149" s="35"/>
      <c r="AR149" s="256" t="s">
        <v>204</v>
      </c>
      <c r="AT149" s="256" t="s">
        <v>154</v>
      </c>
      <c r="AU149" s="256" t="s">
        <v>22</v>
      </c>
      <c r="AY149" s="14" t="s">
        <v>150</v>
      </c>
      <c r="BE149" s="257">
        <f>IF(O149="základní",K149,0)</f>
        <v>0</v>
      </c>
      <c r="BF149" s="257">
        <f>IF(O149="snížená",K149,0)</f>
        <v>0</v>
      </c>
      <c r="BG149" s="257">
        <f>IF(O149="zákl. přenesená",K149,0)</f>
        <v>0</v>
      </c>
      <c r="BH149" s="257">
        <f>IF(O149="sníž. přenesená",K149,0)</f>
        <v>0</v>
      </c>
      <c r="BI149" s="257">
        <f>IF(O149="nulová",K149,0)</f>
        <v>0</v>
      </c>
      <c r="BJ149" s="14" t="s">
        <v>22</v>
      </c>
      <c r="BK149" s="257">
        <f>ROUND(P149*H149,2)</f>
        <v>0</v>
      </c>
      <c r="BL149" s="14" t="s">
        <v>204</v>
      </c>
      <c r="BM149" s="256" t="s">
        <v>377</v>
      </c>
    </row>
    <row r="150" s="2" customFormat="1" ht="16.5" customHeight="1">
      <c r="A150" s="35"/>
      <c r="B150" s="36"/>
      <c r="C150" s="243" t="s">
        <v>378</v>
      </c>
      <c r="D150" s="243" t="s">
        <v>154</v>
      </c>
      <c r="E150" s="244" t="s">
        <v>379</v>
      </c>
      <c r="F150" s="245" t="s">
        <v>380</v>
      </c>
      <c r="G150" s="246" t="s">
        <v>330</v>
      </c>
      <c r="H150" s="247">
        <v>48.68</v>
      </c>
      <c r="I150" s="248"/>
      <c r="J150" s="248"/>
      <c r="K150" s="249">
        <f>ROUND(P150*H150,2)</f>
        <v>0</v>
      </c>
      <c r="L150" s="250"/>
      <c r="M150" s="41"/>
      <c r="N150" s="251" t="s">
        <v>1</v>
      </c>
      <c r="O150" s="252" t="s">
        <v>49</v>
      </c>
      <c r="P150" s="253">
        <f>I150+J150</f>
        <v>0</v>
      </c>
      <c r="Q150" s="253">
        <f>ROUND(I150*H150,2)</f>
        <v>0</v>
      </c>
      <c r="R150" s="253">
        <f>ROUND(J150*H150,2)</f>
        <v>0</v>
      </c>
      <c r="S150" s="88"/>
      <c r="T150" s="254">
        <f>S150*H150</f>
        <v>0</v>
      </c>
      <c r="U150" s="254">
        <v>0</v>
      </c>
      <c r="V150" s="254">
        <f>U150*H150</f>
        <v>0</v>
      </c>
      <c r="W150" s="254">
        <v>0</v>
      </c>
      <c r="X150" s="255">
        <f>W150*H150</f>
        <v>0</v>
      </c>
      <c r="Y150" s="35"/>
      <c r="Z150" s="35"/>
      <c r="AA150" s="35"/>
      <c r="AB150" s="35"/>
      <c r="AC150" s="35"/>
      <c r="AD150" s="35"/>
      <c r="AE150" s="35"/>
      <c r="AR150" s="256" t="s">
        <v>204</v>
      </c>
      <c r="AT150" s="256" t="s">
        <v>154</v>
      </c>
      <c r="AU150" s="256" t="s">
        <v>22</v>
      </c>
      <c r="AY150" s="14" t="s">
        <v>150</v>
      </c>
      <c r="BE150" s="257">
        <f>IF(O150="základní",K150,0)</f>
        <v>0</v>
      </c>
      <c r="BF150" s="257">
        <f>IF(O150="snížená",K150,0)</f>
        <v>0</v>
      </c>
      <c r="BG150" s="257">
        <f>IF(O150="zákl. přenesená",K150,0)</f>
        <v>0</v>
      </c>
      <c r="BH150" s="257">
        <f>IF(O150="sníž. přenesená",K150,0)</f>
        <v>0</v>
      </c>
      <c r="BI150" s="257">
        <f>IF(O150="nulová",K150,0)</f>
        <v>0</v>
      </c>
      <c r="BJ150" s="14" t="s">
        <v>22</v>
      </c>
      <c r="BK150" s="257">
        <f>ROUND(P150*H150,2)</f>
        <v>0</v>
      </c>
      <c r="BL150" s="14" t="s">
        <v>204</v>
      </c>
      <c r="BM150" s="256" t="s">
        <v>381</v>
      </c>
    </row>
    <row r="151" s="2" customFormat="1" ht="16.5" customHeight="1">
      <c r="A151" s="35"/>
      <c r="B151" s="36"/>
      <c r="C151" s="243" t="s">
        <v>382</v>
      </c>
      <c r="D151" s="243" t="s">
        <v>154</v>
      </c>
      <c r="E151" s="244" t="s">
        <v>383</v>
      </c>
      <c r="F151" s="245" t="s">
        <v>384</v>
      </c>
      <c r="G151" s="246" t="s">
        <v>330</v>
      </c>
      <c r="H151" s="247">
        <v>11.5</v>
      </c>
      <c r="I151" s="248"/>
      <c r="J151" s="248"/>
      <c r="K151" s="249">
        <f>ROUND(P151*H151,2)</f>
        <v>0</v>
      </c>
      <c r="L151" s="250"/>
      <c r="M151" s="41"/>
      <c r="N151" s="251" t="s">
        <v>1</v>
      </c>
      <c r="O151" s="252" t="s">
        <v>49</v>
      </c>
      <c r="P151" s="253">
        <f>I151+J151</f>
        <v>0</v>
      </c>
      <c r="Q151" s="253">
        <f>ROUND(I151*H151,2)</f>
        <v>0</v>
      </c>
      <c r="R151" s="253">
        <f>ROUND(J151*H151,2)</f>
        <v>0</v>
      </c>
      <c r="S151" s="88"/>
      <c r="T151" s="254">
        <f>S151*H151</f>
        <v>0</v>
      </c>
      <c r="U151" s="254">
        <v>0</v>
      </c>
      <c r="V151" s="254">
        <f>U151*H151</f>
        <v>0</v>
      </c>
      <c r="W151" s="254">
        <v>0</v>
      </c>
      <c r="X151" s="255">
        <f>W151*H151</f>
        <v>0</v>
      </c>
      <c r="Y151" s="35"/>
      <c r="Z151" s="35"/>
      <c r="AA151" s="35"/>
      <c r="AB151" s="35"/>
      <c r="AC151" s="35"/>
      <c r="AD151" s="35"/>
      <c r="AE151" s="35"/>
      <c r="AR151" s="256" t="s">
        <v>204</v>
      </c>
      <c r="AT151" s="256" t="s">
        <v>154</v>
      </c>
      <c r="AU151" s="256" t="s">
        <v>22</v>
      </c>
      <c r="AY151" s="14" t="s">
        <v>150</v>
      </c>
      <c r="BE151" s="257">
        <f>IF(O151="základní",K151,0)</f>
        <v>0</v>
      </c>
      <c r="BF151" s="257">
        <f>IF(O151="snížená",K151,0)</f>
        <v>0</v>
      </c>
      <c r="BG151" s="257">
        <f>IF(O151="zákl. přenesená",K151,0)</f>
        <v>0</v>
      </c>
      <c r="BH151" s="257">
        <f>IF(O151="sníž. přenesená",K151,0)</f>
        <v>0</v>
      </c>
      <c r="BI151" s="257">
        <f>IF(O151="nulová",K151,0)</f>
        <v>0</v>
      </c>
      <c r="BJ151" s="14" t="s">
        <v>22</v>
      </c>
      <c r="BK151" s="257">
        <f>ROUND(P151*H151,2)</f>
        <v>0</v>
      </c>
      <c r="BL151" s="14" t="s">
        <v>204</v>
      </c>
      <c r="BM151" s="256" t="s">
        <v>385</v>
      </c>
    </row>
    <row r="152" s="2" customFormat="1" ht="16.5" customHeight="1">
      <c r="A152" s="35"/>
      <c r="B152" s="36"/>
      <c r="C152" s="243" t="s">
        <v>386</v>
      </c>
      <c r="D152" s="243" t="s">
        <v>154</v>
      </c>
      <c r="E152" s="244" t="s">
        <v>387</v>
      </c>
      <c r="F152" s="245" t="s">
        <v>388</v>
      </c>
      <c r="G152" s="246" t="s">
        <v>157</v>
      </c>
      <c r="H152" s="247">
        <v>152</v>
      </c>
      <c r="I152" s="248"/>
      <c r="J152" s="248"/>
      <c r="K152" s="249">
        <f>ROUND(P152*H152,2)</f>
        <v>0</v>
      </c>
      <c r="L152" s="250"/>
      <c r="M152" s="41"/>
      <c r="N152" s="251" t="s">
        <v>1</v>
      </c>
      <c r="O152" s="252" t="s">
        <v>49</v>
      </c>
      <c r="P152" s="253">
        <f>I152+J152</f>
        <v>0</v>
      </c>
      <c r="Q152" s="253">
        <f>ROUND(I152*H152,2)</f>
        <v>0</v>
      </c>
      <c r="R152" s="253">
        <f>ROUND(J152*H152,2)</f>
        <v>0</v>
      </c>
      <c r="S152" s="88"/>
      <c r="T152" s="254">
        <f>S152*H152</f>
        <v>0</v>
      </c>
      <c r="U152" s="254">
        <v>0</v>
      </c>
      <c r="V152" s="254">
        <f>U152*H152</f>
        <v>0</v>
      </c>
      <c r="W152" s="254">
        <v>0</v>
      </c>
      <c r="X152" s="255">
        <f>W152*H152</f>
        <v>0</v>
      </c>
      <c r="Y152" s="35"/>
      <c r="Z152" s="35"/>
      <c r="AA152" s="35"/>
      <c r="AB152" s="35"/>
      <c r="AC152" s="35"/>
      <c r="AD152" s="35"/>
      <c r="AE152" s="35"/>
      <c r="AR152" s="256" t="s">
        <v>204</v>
      </c>
      <c r="AT152" s="256" t="s">
        <v>154</v>
      </c>
      <c r="AU152" s="256" t="s">
        <v>22</v>
      </c>
      <c r="AY152" s="14" t="s">
        <v>150</v>
      </c>
      <c r="BE152" s="257">
        <f>IF(O152="základní",K152,0)</f>
        <v>0</v>
      </c>
      <c r="BF152" s="257">
        <f>IF(O152="snížená",K152,0)</f>
        <v>0</v>
      </c>
      <c r="BG152" s="257">
        <f>IF(O152="zákl. přenesená",K152,0)</f>
        <v>0</v>
      </c>
      <c r="BH152" s="257">
        <f>IF(O152="sníž. přenesená",K152,0)</f>
        <v>0</v>
      </c>
      <c r="BI152" s="257">
        <f>IF(O152="nulová",K152,0)</f>
        <v>0</v>
      </c>
      <c r="BJ152" s="14" t="s">
        <v>22</v>
      </c>
      <c r="BK152" s="257">
        <f>ROUND(P152*H152,2)</f>
        <v>0</v>
      </c>
      <c r="BL152" s="14" t="s">
        <v>204</v>
      </c>
      <c r="BM152" s="256" t="s">
        <v>389</v>
      </c>
    </row>
    <row r="153" s="2" customFormat="1" ht="16.5" customHeight="1">
      <c r="A153" s="35"/>
      <c r="B153" s="36"/>
      <c r="C153" s="243" t="s">
        <v>390</v>
      </c>
      <c r="D153" s="243" t="s">
        <v>154</v>
      </c>
      <c r="E153" s="244" t="s">
        <v>391</v>
      </c>
      <c r="F153" s="245" t="s">
        <v>392</v>
      </c>
      <c r="G153" s="246" t="s">
        <v>330</v>
      </c>
      <c r="H153" s="247">
        <v>11.5</v>
      </c>
      <c r="I153" s="248"/>
      <c r="J153" s="248"/>
      <c r="K153" s="249">
        <f>ROUND(P153*H153,2)</f>
        <v>0</v>
      </c>
      <c r="L153" s="250"/>
      <c r="M153" s="41"/>
      <c r="N153" s="251" t="s">
        <v>1</v>
      </c>
      <c r="O153" s="252" t="s">
        <v>49</v>
      </c>
      <c r="P153" s="253">
        <f>I153+J153</f>
        <v>0</v>
      </c>
      <c r="Q153" s="253">
        <f>ROUND(I153*H153,2)</f>
        <v>0</v>
      </c>
      <c r="R153" s="253">
        <f>ROUND(J153*H153,2)</f>
        <v>0</v>
      </c>
      <c r="S153" s="88"/>
      <c r="T153" s="254">
        <f>S153*H153</f>
        <v>0</v>
      </c>
      <c r="U153" s="254">
        <v>0</v>
      </c>
      <c r="V153" s="254">
        <f>U153*H153</f>
        <v>0</v>
      </c>
      <c r="W153" s="254">
        <v>0</v>
      </c>
      <c r="X153" s="255">
        <f>W153*H153</f>
        <v>0</v>
      </c>
      <c r="Y153" s="35"/>
      <c r="Z153" s="35"/>
      <c r="AA153" s="35"/>
      <c r="AB153" s="35"/>
      <c r="AC153" s="35"/>
      <c r="AD153" s="35"/>
      <c r="AE153" s="35"/>
      <c r="AR153" s="256" t="s">
        <v>204</v>
      </c>
      <c r="AT153" s="256" t="s">
        <v>154</v>
      </c>
      <c r="AU153" s="256" t="s">
        <v>22</v>
      </c>
      <c r="AY153" s="14" t="s">
        <v>150</v>
      </c>
      <c r="BE153" s="257">
        <f>IF(O153="základní",K153,0)</f>
        <v>0</v>
      </c>
      <c r="BF153" s="257">
        <f>IF(O153="snížená",K153,0)</f>
        <v>0</v>
      </c>
      <c r="BG153" s="257">
        <f>IF(O153="zákl. přenesená",K153,0)</f>
        <v>0</v>
      </c>
      <c r="BH153" s="257">
        <f>IF(O153="sníž. přenesená",K153,0)</f>
        <v>0</v>
      </c>
      <c r="BI153" s="257">
        <f>IF(O153="nulová",K153,0)</f>
        <v>0</v>
      </c>
      <c r="BJ153" s="14" t="s">
        <v>22</v>
      </c>
      <c r="BK153" s="257">
        <f>ROUND(P153*H153,2)</f>
        <v>0</v>
      </c>
      <c r="BL153" s="14" t="s">
        <v>204</v>
      </c>
      <c r="BM153" s="256" t="s">
        <v>393</v>
      </c>
    </row>
    <row r="154" s="2" customFormat="1" ht="21.75" customHeight="1">
      <c r="A154" s="35"/>
      <c r="B154" s="36"/>
      <c r="C154" s="243" t="s">
        <v>394</v>
      </c>
      <c r="D154" s="243" t="s">
        <v>154</v>
      </c>
      <c r="E154" s="244" t="s">
        <v>395</v>
      </c>
      <c r="F154" s="245" t="s">
        <v>396</v>
      </c>
      <c r="G154" s="246" t="s">
        <v>157</v>
      </c>
      <c r="H154" s="247">
        <v>152</v>
      </c>
      <c r="I154" s="248"/>
      <c r="J154" s="248"/>
      <c r="K154" s="249">
        <f>ROUND(P154*H154,2)</f>
        <v>0</v>
      </c>
      <c r="L154" s="250"/>
      <c r="M154" s="41"/>
      <c r="N154" s="251" t="s">
        <v>1</v>
      </c>
      <c r="O154" s="252" t="s">
        <v>49</v>
      </c>
      <c r="P154" s="253">
        <f>I154+J154</f>
        <v>0</v>
      </c>
      <c r="Q154" s="253">
        <f>ROUND(I154*H154,2)</f>
        <v>0</v>
      </c>
      <c r="R154" s="253">
        <f>ROUND(J154*H154,2)</f>
        <v>0</v>
      </c>
      <c r="S154" s="88"/>
      <c r="T154" s="254">
        <f>S154*H154</f>
        <v>0</v>
      </c>
      <c r="U154" s="254">
        <v>0.156</v>
      </c>
      <c r="V154" s="254">
        <f>U154*H154</f>
        <v>23.712</v>
      </c>
      <c r="W154" s="254">
        <v>0</v>
      </c>
      <c r="X154" s="255">
        <f>W154*H154</f>
        <v>0</v>
      </c>
      <c r="Y154" s="35"/>
      <c r="Z154" s="35"/>
      <c r="AA154" s="35"/>
      <c r="AB154" s="35"/>
      <c r="AC154" s="35"/>
      <c r="AD154" s="35"/>
      <c r="AE154" s="35"/>
      <c r="AR154" s="256" t="s">
        <v>204</v>
      </c>
      <c r="AT154" s="256" t="s">
        <v>154</v>
      </c>
      <c r="AU154" s="256" t="s">
        <v>22</v>
      </c>
      <c r="AY154" s="14" t="s">
        <v>150</v>
      </c>
      <c r="BE154" s="257">
        <f>IF(O154="základní",K154,0)</f>
        <v>0</v>
      </c>
      <c r="BF154" s="257">
        <f>IF(O154="snížená",K154,0)</f>
        <v>0</v>
      </c>
      <c r="BG154" s="257">
        <f>IF(O154="zákl. přenesená",K154,0)</f>
        <v>0</v>
      </c>
      <c r="BH154" s="257">
        <f>IF(O154="sníž. přenesená",K154,0)</f>
        <v>0</v>
      </c>
      <c r="BI154" s="257">
        <f>IF(O154="nulová",K154,0)</f>
        <v>0</v>
      </c>
      <c r="BJ154" s="14" t="s">
        <v>22</v>
      </c>
      <c r="BK154" s="257">
        <f>ROUND(P154*H154,2)</f>
        <v>0</v>
      </c>
      <c r="BL154" s="14" t="s">
        <v>204</v>
      </c>
      <c r="BM154" s="256" t="s">
        <v>397</v>
      </c>
    </row>
    <row r="155" s="2" customFormat="1" ht="16.5" customHeight="1">
      <c r="A155" s="35"/>
      <c r="B155" s="36"/>
      <c r="C155" s="258" t="s">
        <v>398</v>
      </c>
      <c r="D155" s="258" t="s">
        <v>161</v>
      </c>
      <c r="E155" s="259" t="s">
        <v>399</v>
      </c>
      <c r="F155" s="260" t="s">
        <v>400</v>
      </c>
      <c r="G155" s="261" t="s">
        <v>157</v>
      </c>
      <c r="H155" s="262">
        <v>152</v>
      </c>
      <c r="I155" s="263"/>
      <c r="J155" s="264"/>
      <c r="K155" s="265">
        <f>ROUND(P155*H155,2)</f>
        <v>0</v>
      </c>
      <c r="L155" s="264"/>
      <c r="M155" s="266"/>
      <c r="N155" s="267" t="s">
        <v>1</v>
      </c>
      <c r="O155" s="252" t="s">
        <v>49</v>
      </c>
      <c r="P155" s="253">
        <f>I155+J155</f>
        <v>0</v>
      </c>
      <c r="Q155" s="253">
        <f>ROUND(I155*H155,2)</f>
        <v>0</v>
      </c>
      <c r="R155" s="253">
        <f>ROUND(J155*H155,2)</f>
        <v>0</v>
      </c>
      <c r="S155" s="88"/>
      <c r="T155" s="254">
        <f>S155*H155</f>
        <v>0</v>
      </c>
      <c r="U155" s="254">
        <v>0</v>
      </c>
      <c r="V155" s="254">
        <f>U155*H155</f>
        <v>0</v>
      </c>
      <c r="W155" s="254">
        <v>0</v>
      </c>
      <c r="X155" s="255">
        <f>W155*H155</f>
        <v>0</v>
      </c>
      <c r="Y155" s="35"/>
      <c r="Z155" s="35"/>
      <c r="AA155" s="35"/>
      <c r="AB155" s="35"/>
      <c r="AC155" s="35"/>
      <c r="AD155" s="35"/>
      <c r="AE155" s="35"/>
      <c r="AR155" s="256" t="s">
        <v>256</v>
      </c>
      <c r="AT155" s="256" t="s">
        <v>161</v>
      </c>
      <c r="AU155" s="256" t="s">
        <v>22</v>
      </c>
      <c r="AY155" s="14" t="s">
        <v>150</v>
      </c>
      <c r="BE155" s="257">
        <f>IF(O155="základní",K155,0)</f>
        <v>0</v>
      </c>
      <c r="BF155" s="257">
        <f>IF(O155="snížená",K155,0)</f>
        <v>0</v>
      </c>
      <c r="BG155" s="257">
        <f>IF(O155="zákl. přenesená",K155,0)</f>
        <v>0</v>
      </c>
      <c r="BH155" s="257">
        <f>IF(O155="sníž. přenesená",K155,0)</f>
        <v>0</v>
      </c>
      <c r="BI155" s="257">
        <f>IF(O155="nulová",K155,0)</f>
        <v>0</v>
      </c>
      <c r="BJ155" s="14" t="s">
        <v>22</v>
      </c>
      <c r="BK155" s="257">
        <f>ROUND(P155*H155,2)</f>
        <v>0</v>
      </c>
      <c r="BL155" s="14" t="s">
        <v>204</v>
      </c>
      <c r="BM155" s="256" t="s">
        <v>401</v>
      </c>
    </row>
    <row r="156" s="2" customFormat="1" ht="16.5" customHeight="1">
      <c r="A156" s="35"/>
      <c r="B156" s="36"/>
      <c r="C156" s="243" t="s">
        <v>402</v>
      </c>
      <c r="D156" s="243" t="s">
        <v>154</v>
      </c>
      <c r="E156" s="244" t="s">
        <v>403</v>
      </c>
      <c r="F156" s="245" t="s">
        <v>404</v>
      </c>
      <c r="G156" s="246" t="s">
        <v>195</v>
      </c>
      <c r="H156" s="247">
        <v>12</v>
      </c>
      <c r="I156" s="248"/>
      <c r="J156" s="248"/>
      <c r="K156" s="249">
        <f>ROUND(P156*H156,2)</f>
        <v>0</v>
      </c>
      <c r="L156" s="250"/>
      <c r="M156" s="41"/>
      <c r="N156" s="251" t="s">
        <v>1</v>
      </c>
      <c r="O156" s="252" t="s">
        <v>49</v>
      </c>
      <c r="P156" s="253">
        <f>I156+J156</f>
        <v>0</v>
      </c>
      <c r="Q156" s="253">
        <f>ROUND(I156*H156,2)</f>
        <v>0</v>
      </c>
      <c r="R156" s="253">
        <f>ROUND(J156*H156,2)</f>
        <v>0</v>
      </c>
      <c r="S156" s="88"/>
      <c r="T156" s="254">
        <f>S156*H156</f>
        <v>0</v>
      </c>
      <c r="U156" s="254">
        <v>0.0038</v>
      </c>
      <c r="V156" s="254">
        <f>U156*H156</f>
        <v>0.045600000000000002</v>
      </c>
      <c r="W156" s="254">
        <v>0</v>
      </c>
      <c r="X156" s="255">
        <f>W156*H156</f>
        <v>0</v>
      </c>
      <c r="Y156" s="35"/>
      <c r="Z156" s="35"/>
      <c r="AA156" s="35"/>
      <c r="AB156" s="35"/>
      <c r="AC156" s="35"/>
      <c r="AD156" s="35"/>
      <c r="AE156" s="35"/>
      <c r="AR156" s="256" t="s">
        <v>204</v>
      </c>
      <c r="AT156" s="256" t="s">
        <v>154</v>
      </c>
      <c r="AU156" s="256" t="s">
        <v>22</v>
      </c>
      <c r="AY156" s="14" t="s">
        <v>150</v>
      </c>
      <c r="BE156" s="257">
        <f>IF(O156="základní",K156,0)</f>
        <v>0</v>
      </c>
      <c r="BF156" s="257">
        <f>IF(O156="snížená",K156,0)</f>
        <v>0</v>
      </c>
      <c r="BG156" s="257">
        <f>IF(O156="zákl. přenesená",K156,0)</f>
        <v>0</v>
      </c>
      <c r="BH156" s="257">
        <f>IF(O156="sníž. přenesená",K156,0)</f>
        <v>0</v>
      </c>
      <c r="BI156" s="257">
        <f>IF(O156="nulová",K156,0)</f>
        <v>0</v>
      </c>
      <c r="BJ156" s="14" t="s">
        <v>22</v>
      </c>
      <c r="BK156" s="257">
        <f>ROUND(P156*H156,2)</f>
        <v>0</v>
      </c>
      <c r="BL156" s="14" t="s">
        <v>204</v>
      </c>
      <c r="BM156" s="256" t="s">
        <v>405</v>
      </c>
    </row>
    <row r="157" s="2" customFormat="1" ht="16.5" customHeight="1">
      <c r="A157" s="35"/>
      <c r="B157" s="36"/>
      <c r="C157" s="243" t="s">
        <v>406</v>
      </c>
      <c r="D157" s="243" t="s">
        <v>154</v>
      </c>
      <c r="E157" s="244" t="s">
        <v>407</v>
      </c>
      <c r="F157" s="245" t="s">
        <v>408</v>
      </c>
      <c r="G157" s="246" t="s">
        <v>195</v>
      </c>
      <c r="H157" s="247">
        <v>9</v>
      </c>
      <c r="I157" s="248"/>
      <c r="J157" s="248"/>
      <c r="K157" s="249">
        <f>ROUND(P157*H157,2)</f>
        <v>0</v>
      </c>
      <c r="L157" s="250"/>
      <c r="M157" s="41"/>
      <c r="N157" s="251" t="s">
        <v>1</v>
      </c>
      <c r="O157" s="252" t="s">
        <v>49</v>
      </c>
      <c r="P157" s="253">
        <f>I157+J157</f>
        <v>0</v>
      </c>
      <c r="Q157" s="253">
        <f>ROUND(I157*H157,2)</f>
        <v>0</v>
      </c>
      <c r="R157" s="253">
        <f>ROUND(J157*H157,2)</f>
        <v>0</v>
      </c>
      <c r="S157" s="88"/>
      <c r="T157" s="254">
        <f>S157*H157</f>
        <v>0</v>
      </c>
      <c r="U157" s="254">
        <v>0.0076</v>
      </c>
      <c r="V157" s="254">
        <f>U157*H157</f>
        <v>0.068400000000000002</v>
      </c>
      <c r="W157" s="254">
        <v>0</v>
      </c>
      <c r="X157" s="255">
        <f>W157*H157</f>
        <v>0</v>
      </c>
      <c r="Y157" s="35"/>
      <c r="Z157" s="35"/>
      <c r="AA157" s="35"/>
      <c r="AB157" s="35"/>
      <c r="AC157" s="35"/>
      <c r="AD157" s="35"/>
      <c r="AE157" s="35"/>
      <c r="AR157" s="256" t="s">
        <v>204</v>
      </c>
      <c r="AT157" s="256" t="s">
        <v>154</v>
      </c>
      <c r="AU157" s="256" t="s">
        <v>22</v>
      </c>
      <c r="AY157" s="14" t="s">
        <v>150</v>
      </c>
      <c r="BE157" s="257">
        <f>IF(O157="základní",K157,0)</f>
        <v>0</v>
      </c>
      <c r="BF157" s="257">
        <f>IF(O157="snížená",K157,0)</f>
        <v>0</v>
      </c>
      <c r="BG157" s="257">
        <f>IF(O157="zákl. přenesená",K157,0)</f>
        <v>0</v>
      </c>
      <c r="BH157" s="257">
        <f>IF(O157="sníž. přenesená",K157,0)</f>
        <v>0</v>
      </c>
      <c r="BI157" s="257">
        <f>IF(O157="nulová",K157,0)</f>
        <v>0</v>
      </c>
      <c r="BJ157" s="14" t="s">
        <v>22</v>
      </c>
      <c r="BK157" s="257">
        <f>ROUND(P157*H157,2)</f>
        <v>0</v>
      </c>
      <c r="BL157" s="14" t="s">
        <v>204</v>
      </c>
      <c r="BM157" s="256" t="s">
        <v>409</v>
      </c>
    </row>
    <row r="158" s="2" customFormat="1" ht="16.5" customHeight="1">
      <c r="A158" s="35"/>
      <c r="B158" s="36"/>
      <c r="C158" s="243" t="s">
        <v>410</v>
      </c>
      <c r="D158" s="243" t="s">
        <v>154</v>
      </c>
      <c r="E158" s="244" t="s">
        <v>411</v>
      </c>
      <c r="F158" s="245" t="s">
        <v>412</v>
      </c>
      <c r="G158" s="246" t="s">
        <v>157</v>
      </c>
      <c r="H158" s="247">
        <v>65</v>
      </c>
      <c r="I158" s="248"/>
      <c r="J158" s="248"/>
      <c r="K158" s="249">
        <f>ROUND(P158*H158,2)</f>
        <v>0</v>
      </c>
      <c r="L158" s="250"/>
      <c r="M158" s="41"/>
      <c r="N158" s="251" t="s">
        <v>1</v>
      </c>
      <c r="O158" s="252" t="s">
        <v>49</v>
      </c>
      <c r="P158" s="253">
        <f>I158+J158</f>
        <v>0</v>
      </c>
      <c r="Q158" s="253">
        <f>ROUND(I158*H158,2)</f>
        <v>0</v>
      </c>
      <c r="R158" s="253">
        <f>ROUND(J158*H158,2)</f>
        <v>0</v>
      </c>
      <c r="S158" s="88"/>
      <c r="T158" s="254">
        <f>S158*H158</f>
        <v>0</v>
      </c>
      <c r="U158" s="254">
        <v>0.0019</v>
      </c>
      <c r="V158" s="254">
        <f>U158*H158</f>
        <v>0.1235</v>
      </c>
      <c r="W158" s="254">
        <v>0</v>
      </c>
      <c r="X158" s="255">
        <f>W158*H158</f>
        <v>0</v>
      </c>
      <c r="Y158" s="35"/>
      <c r="Z158" s="35"/>
      <c r="AA158" s="35"/>
      <c r="AB158" s="35"/>
      <c r="AC158" s="35"/>
      <c r="AD158" s="35"/>
      <c r="AE158" s="35"/>
      <c r="AR158" s="256" t="s">
        <v>204</v>
      </c>
      <c r="AT158" s="256" t="s">
        <v>154</v>
      </c>
      <c r="AU158" s="256" t="s">
        <v>22</v>
      </c>
      <c r="AY158" s="14" t="s">
        <v>150</v>
      </c>
      <c r="BE158" s="257">
        <f>IF(O158="základní",K158,0)</f>
        <v>0</v>
      </c>
      <c r="BF158" s="257">
        <f>IF(O158="snížená",K158,0)</f>
        <v>0</v>
      </c>
      <c r="BG158" s="257">
        <f>IF(O158="zákl. přenesená",K158,0)</f>
        <v>0</v>
      </c>
      <c r="BH158" s="257">
        <f>IF(O158="sníž. přenesená",K158,0)</f>
        <v>0</v>
      </c>
      <c r="BI158" s="257">
        <f>IF(O158="nulová",K158,0)</f>
        <v>0</v>
      </c>
      <c r="BJ158" s="14" t="s">
        <v>22</v>
      </c>
      <c r="BK158" s="257">
        <f>ROUND(P158*H158,2)</f>
        <v>0</v>
      </c>
      <c r="BL158" s="14" t="s">
        <v>204</v>
      </c>
      <c r="BM158" s="256" t="s">
        <v>413</v>
      </c>
    </row>
    <row r="159" s="2" customFormat="1" ht="16.5" customHeight="1">
      <c r="A159" s="35"/>
      <c r="B159" s="36"/>
      <c r="C159" s="243" t="s">
        <v>414</v>
      </c>
      <c r="D159" s="243" t="s">
        <v>154</v>
      </c>
      <c r="E159" s="244" t="s">
        <v>415</v>
      </c>
      <c r="F159" s="245" t="s">
        <v>416</v>
      </c>
      <c r="G159" s="246" t="s">
        <v>157</v>
      </c>
      <c r="H159" s="247">
        <v>152</v>
      </c>
      <c r="I159" s="248"/>
      <c r="J159" s="248"/>
      <c r="K159" s="249">
        <f>ROUND(P159*H159,2)</f>
        <v>0</v>
      </c>
      <c r="L159" s="250"/>
      <c r="M159" s="41"/>
      <c r="N159" s="251" t="s">
        <v>1</v>
      </c>
      <c r="O159" s="252" t="s">
        <v>49</v>
      </c>
      <c r="P159" s="253">
        <f>I159+J159</f>
        <v>0</v>
      </c>
      <c r="Q159" s="253">
        <f>ROUND(I159*H159,2)</f>
        <v>0</v>
      </c>
      <c r="R159" s="253">
        <f>ROUND(J159*H159,2)</f>
        <v>0</v>
      </c>
      <c r="S159" s="88"/>
      <c r="T159" s="254">
        <f>S159*H159</f>
        <v>0</v>
      </c>
      <c r="U159" s="254">
        <v>0</v>
      </c>
      <c r="V159" s="254">
        <f>U159*H159</f>
        <v>0</v>
      </c>
      <c r="W159" s="254">
        <v>0</v>
      </c>
      <c r="X159" s="255">
        <f>W159*H159</f>
        <v>0</v>
      </c>
      <c r="Y159" s="35"/>
      <c r="Z159" s="35"/>
      <c r="AA159" s="35"/>
      <c r="AB159" s="35"/>
      <c r="AC159" s="35"/>
      <c r="AD159" s="35"/>
      <c r="AE159" s="35"/>
      <c r="AR159" s="256" t="s">
        <v>204</v>
      </c>
      <c r="AT159" s="256" t="s">
        <v>154</v>
      </c>
      <c r="AU159" s="256" t="s">
        <v>22</v>
      </c>
      <c r="AY159" s="14" t="s">
        <v>150</v>
      </c>
      <c r="BE159" s="257">
        <f>IF(O159="základní",K159,0)</f>
        <v>0</v>
      </c>
      <c r="BF159" s="257">
        <f>IF(O159="snížená",K159,0)</f>
        <v>0</v>
      </c>
      <c r="BG159" s="257">
        <f>IF(O159="zákl. přenesená",K159,0)</f>
        <v>0</v>
      </c>
      <c r="BH159" s="257">
        <f>IF(O159="sníž. přenesená",K159,0)</f>
        <v>0</v>
      </c>
      <c r="BI159" s="257">
        <f>IF(O159="nulová",K159,0)</f>
        <v>0</v>
      </c>
      <c r="BJ159" s="14" t="s">
        <v>22</v>
      </c>
      <c r="BK159" s="257">
        <f>ROUND(P159*H159,2)</f>
        <v>0</v>
      </c>
      <c r="BL159" s="14" t="s">
        <v>204</v>
      </c>
      <c r="BM159" s="256" t="s">
        <v>417</v>
      </c>
    </row>
    <row r="160" s="2" customFormat="1" ht="21.75" customHeight="1">
      <c r="A160" s="35"/>
      <c r="B160" s="36"/>
      <c r="C160" s="243" t="s">
        <v>418</v>
      </c>
      <c r="D160" s="243" t="s">
        <v>154</v>
      </c>
      <c r="E160" s="244" t="s">
        <v>419</v>
      </c>
      <c r="F160" s="245" t="s">
        <v>420</v>
      </c>
      <c r="G160" s="246" t="s">
        <v>356</v>
      </c>
      <c r="H160" s="247">
        <v>182.5</v>
      </c>
      <c r="I160" s="248"/>
      <c r="J160" s="248"/>
      <c r="K160" s="249">
        <f>ROUND(P160*H160,2)</f>
        <v>0</v>
      </c>
      <c r="L160" s="250"/>
      <c r="M160" s="41"/>
      <c r="N160" s="251" t="s">
        <v>1</v>
      </c>
      <c r="O160" s="252" t="s">
        <v>49</v>
      </c>
      <c r="P160" s="253">
        <f>I160+J160</f>
        <v>0</v>
      </c>
      <c r="Q160" s="253">
        <f>ROUND(I160*H160,2)</f>
        <v>0</v>
      </c>
      <c r="R160" s="253">
        <f>ROUND(J160*H160,2)</f>
        <v>0</v>
      </c>
      <c r="S160" s="88"/>
      <c r="T160" s="254">
        <f>S160*H160</f>
        <v>0</v>
      </c>
      <c r="U160" s="254">
        <v>2.0000000000000002E-05</v>
      </c>
      <c r="V160" s="254">
        <f>U160*H160</f>
        <v>0.0036500000000000005</v>
      </c>
      <c r="W160" s="254">
        <v>0</v>
      </c>
      <c r="X160" s="255">
        <f>W160*H160</f>
        <v>0</v>
      </c>
      <c r="Y160" s="35"/>
      <c r="Z160" s="35"/>
      <c r="AA160" s="35"/>
      <c r="AB160" s="35"/>
      <c r="AC160" s="35"/>
      <c r="AD160" s="35"/>
      <c r="AE160" s="35"/>
      <c r="AR160" s="256" t="s">
        <v>204</v>
      </c>
      <c r="AT160" s="256" t="s">
        <v>154</v>
      </c>
      <c r="AU160" s="256" t="s">
        <v>22</v>
      </c>
      <c r="AY160" s="14" t="s">
        <v>150</v>
      </c>
      <c r="BE160" s="257">
        <f>IF(O160="základní",K160,0)</f>
        <v>0</v>
      </c>
      <c r="BF160" s="257">
        <f>IF(O160="snížená",K160,0)</f>
        <v>0</v>
      </c>
      <c r="BG160" s="257">
        <f>IF(O160="zákl. přenesená",K160,0)</f>
        <v>0</v>
      </c>
      <c r="BH160" s="257">
        <f>IF(O160="sníž. přenesená",K160,0)</f>
        <v>0</v>
      </c>
      <c r="BI160" s="257">
        <f>IF(O160="nulová",K160,0)</f>
        <v>0</v>
      </c>
      <c r="BJ160" s="14" t="s">
        <v>22</v>
      </c>
      <c r="BK160" s="257">
        <f>ROUND(P160*H160,2)</f>
        <v>0</v>
      </c>
      <c r="BL160" s="14" t="s">
        <v>204</v>
      </c>
      <c r="BM160" s="256" t="s">
        <v>421</v>
      </c>
    </row>
    <row r="161" s="2" customFormat="1" ht="21.75" customHeight="1">
      <c r="A161" s="35"/>
      <c r="B161" s="36"/>
      <c r="C161" s="243" t="s">
        <v>422</v>
      </c>
      <c r="D161" s="243" t="s">
        <v>154</v>
      </c>
      <c r="E161" s="244" t="s">
        <v>419</v>
      </c>
      <c r="F161" s="245" t="s">
        <v>420</v>
      </c>
      <c r="G161" s="246" t="s">
        <v>356</v>
      </c>
      <c r="H161" s="247">
        <v>57.5</v>
      </c>
      <c r="I161" s="248"/>
      <c r="J161" s="248"/>
      <c r="K161" s="249">
        <f>ROUND(P161*H161,2)</f>
        <v>0</v>
      </c>
      <c r="L161" s="250"/>
      <c r="M161" s="41"/>
      <c r="N161" s="251" t="s">
        <v>1</v>
      </c>
      <c r="O161" s="252" t="s">
        <v>49</v>
      </c>
      <c r="P161" s="253">
        <f>I161+J161</f>
        <v>0</v>
      </c>
      <c r="Q161" s="253">
        <f>ROUND(I161*H161,2)</f>
        <v>0</v>
      </c>
      <c r="R161" s="253">
        <f>ROUND(J161*H161,2)</f>
        <v>0</v>
      </c>
      <c r="S161" s="88"/>
      <c r="T161" s="254">
        <f>S161*H161</f>
        <v>0</v>
      </c>
      <c r="U161" s="254">
        <v>2.0000000000000002E-05</v>
      </c>
      <c r="V161" s="254">
        <f>U161*H161</f>
        <v>0.0011500000000000002</v>
      </c>
      <c r="W161" s="254">
        <v>0</v>
      </c>
      <c r="X161" s="255">
        <f>W161*H161</f>
        <v>0</v>
      </c>
      <c r="Y161" s="35"/>
      <c r="Z161" s="35"/>
      <c r="AA161" s="35"/>
      <c r="AB161" s="35"/>
      <c r="AC161" s="35"/>
      <c r="AD161" s="35"/>
      <c r="AE161" s="35"/>
      <c r="AR161" s="256" t="s">
        <v>204</v>
      </c>
      <c r="AT161" s="256" t="s">
        <v>154</v>
      </c>
      <c r="AU161" s="256" t="s">
        <v>22</v>
      </c>
      <c r="AY161" s="14" t="s">
        <v>150</v>
      </c>
      <c r="BE161" s="257">
        <f>IF(O161="základní",K161,0)</f>
        <v>0</v>
      </c>
      <c r="BF161" s="257">
        <f>IF(O161="snížená",K161,0)</f>
        <v>0</v>
      </c>
      <c r="BG161" s="257">
        <f>IF(O161="zákl. přenesená",K161,0)</f>
        <v>0</v>
      </c>
      <c r="BH161" s="257">
        <f>IF(O161="sníž. přenesená",K161,0)</f>
        <v>0</v>
      </c>
      <c r="BI161" s="257">
        <f>IF(O161="nulová",K161,0)</f>
        <v>0</v>
      </c>
      <c r="BJ161" s="14" t="s">
        <v>22</v>
      </c>
      <c r="BK161" s="257">
        <f>ROUND(P161*H161,2)</f>
        <v>0</v>
      </c>
      <c r="BL161" s="14" t="s">
        <v>204</v>
      </c>
      <c r="BM161" s="256" t="s">
        <v>423</v>
      </c>
    </row>
    <row r="162" s="2" customFormat="1" ht="16.5" customHeight="1">
      <c r="A162" s="35"/>
      <c r="B162" s="36"/>
      <c r="C162" s="243" t="s">
        <v>424</v>
      </c>
      <c r="D162" s="243" t="s">
        <v>154</v>
      </c>
      <c r="E162" s="244" t="s">
        <v>425</v>
      </c>
      <c r="F162" s="245" t="s">
        <v>426</v>
      </c>
      <c r="G162" s="246" t="s">
        <v>330</v>
      </c>
      <c r="H162" s="247">
        <v>48.68</v>
      </c>
      <c r="I162" s="248"/>
      <c r="J162" s="248"/>
      <c r="K162" s="249">
        <f>ROUND(P162*H162,2)</f>
        <v>0</v>
      </c>
      <c r="L162" s="250"/>
      <c r="M162" s="41"/>
      <c r="N162" s="251" t="s">
        <v>1</v>
      </c>
      <c r="O162" s="252" t="s">
        <v>49</v>
      </c>
      <c r="P162" s="253">
        <f>I162+J162</f>
        <v>0</v>
      </c>
      <c r="Q162" s="253">
        <f>ROUND(I162*H162,2)</f>
        <v>0</v>
      </c>
      <c r="R162" s="253">
        <f>ROUND(J162*H162,2)</f>
        <v>0</v>
      </c>
      <c r="S162" s="88"/>
      <c r="T162" s="254">
        <f>S162*H162</f>
        <v>0</v>
      </c>
      <c r="U162" s="254">
        <v>0</v>
      </c>
      <c r="V162" s="254">
        <f>U162*H162</f>
        <v>0</v>
      </c>
      <c r="W162" s="254">
        <v>0</v>
      </c>
      <c r="X162" s="255">
        <f>W162*H162</f>
        <v>0</v>
      </c>
      <c r="Y162" s="35"/>
      <c r="Z162" s="35"/>
      <c r="AA162" s="35"/>
      <c r="AB162" s="35"/>
      <c r="AC162" s="35"/>
      <c r="AD162" s="35"/>
      <c r="AE162" s="35"/>
      <c r="AR162" s="256" t="s">
        <v>204</v>
      </c>
      <c r="AT162" s="256" t="s">
        <v>154</v>
      </c>
      <c r="AU162" s="256" t="s">
        <v>22</v>
      </c>
      <c r="AY162" s="14" t="s">
        <v>150</v>
      </c>
      <c r="BE162" s="257">
        <f>IF(O162="základní",K162,0)</f>
        <v>0</v>
      </c>
      <c r="BF162" s="257">
        <f>IF(O162="snížená",K162,0)</f>
        <v>0</v>
      </c>
      <c r="BG162" s="257">
        <f>IF(O162="zákl. přenesená",K162,0)</f>
        <v>0</v>
      </c>
      <c r="BH162" s="257">
        <f>IF(O162="sníž. přenesená",K162,0)</f>
        <v>0</v>
      </c>
      <c r="BI162" s="257">
        <f>IF(O162="nulová",K162,0)</f>
        <v>0</v>
      </c>
      <c r="BJ162" s="14" t="s">
        <v>22</v>
      </c>
      <c r="BK162" s="257">
        <f>ROUND(P162*H162,2)</f>
        <v>0</v>
      </c>
      <c r="BL162" s="14" t="s">
        <v>204</v>
      </c>
      <c r="BM162" s="256" t="s">
        <v>427</v>
      </c>
    </row>
    <row r="163" s="2" customFormat="1" ht="16.5" customHeight="1">
      <c r="A163" s="35"/>
      <c r="B163" s="36"/>
      <c r="C163" s="243" t="s">
        <v>428</v>
      </c>
      <c r="D163" s="243" t="s">
        <v>154</v>
      </c>
      <c r="E163" s="244" t="s">
        <v>429</v>
      </c>
      <c r="F163" s="245" t="s">
        <v>430</v>
      </c>
      <c r="G163" s="246" t="s">
        <v>330</v>
      </c>
      <c r="H163" s="247">
        <v>1411.72</v>
      </c>
      <c r="I163" s="248"/>
      <c r="J163" s="248"/>
      <c r="K163" s="249">
        <f>ROUND(P163*H163,2)</f>
        <v>0</v>
      </c>
      <c r="L163" s="250"/>
      <c r="M163" s="41"/>
      <c r="N163" s="251" t="s">
        <v>1</v>
      </c>
      <c r="O163" s="252" t="s">
        <v>49</v>
      </c>
      <c r="P163" s="253">
        <f>I163+J163</f>
        <v>0</v>
      </c>
      <c r="Q163" s="253">
        <f>ROUND(I163*H163,2)</f>
        <v>0</v>
      </c>
      <c r="R163" s="253">
        <f>ROUND(J163*H163,2)</f>
        <v>0</v>
      </c>
      <c r="S163" s="88"/>
      <c r="T163" s="254">
        <f>S163*H163</f>
        <v>0</v>
      </c>
      <c r="U163" s="254">
        <v>0</v>
      </c>
      <c r="V163" s="254">
        <f>U163*H163</f>
        <v>0</v>
      </c>
      <c r="W163" s="254">
        <v>0</v>
      </c>
      <c r="X163" s="255">
        <f>W163*H163</f>
        <v>0</v>
      </c>
      <c r="Y163" s="35"/>
      <c r="Z163" s="35"/>
      <c r="AA163" s="35"/>
      <c r="AB163" s="35"/>
      <c r="AC163" s="35"/>
      <c r="AD163" s="35"/>
      <c r="AE163" s="35"/>
      <c r="AR163" s="256" t="s">
        <v>204</v>
      </c>
      <c r="AT163" s="256" t="s">
        <v>154</v>
      </c>
      <c r="AU163" s="256" t="s">
        <v>22</v>
      </c>
      <c r="AY163" s="14" t="s">
        <v>150</v>
      </c>
      <c r="BE163" s="257">
        <f>IF(O163="základní",K163,0)</f>
        <v>0</v>
      </c>
      <c r="BF163" s="257">
        <f>IF(O163="snížená",K163,0)</f>
        <v>0</v>
      </c>
      <c r="BG163" s="257">
        <f>IF(O163="zákl. přenesená",K163,0)</f>
        <v>0</v>
      </c>
      <c r="BH163" s="257">
        <f>IF(O163="sníž. přenesená",K163,0)</f>
        <v>0</v>
      </c>
      <c r="BI163" s="257">
        <f>IF(O163="nulová",K163,0)</f>
        <v>0</v>
      </c>
      <c r="BJ163" s="14" t="s">
        <v>22</v>
      </c>
      <c r="BK163" s="257">
        <f>ROUND(P163*H163,2)</f>
        <v>0</v>
      </c>
      <c r="BL163" s="14" t="s">
        <v>204</v>
      </c>
      <c r="BM163" s="256" t="s">
        <v>431</v>
      </c>
    </row>
    <row r="164" s="2" customFormat="1" ht="16.5" customHeight="1">
      <c r="A164" s="35"/>
      <c r="B164" s="36"/>
      <c r="C164" s="243" t="s">
        <v>206</v>
      </c>
      <c r="D164" s="243" t="s">
        <v>154</v>
      </c>
      <c r="E164" s="244" t="s">
        <v>432</v>
      </c>
      <c r="F164" s="245" t="s">
        <v>433</v>
      </c>
      <c r="G164" s="246" t="s">
        <v>195</v>
      </c>
      <c r="H164" s="247">
        <v>31</v>
      </c>
      <c r="I164" s="248"/>
      <c r="J164" s="248"/>
      <c r="K164" s="249">
        <f>ROUND(P164*H164,2)</f>
        <v>0</v>
      </c>
      <c r="L164" s="250"/>
      <c r="M164" s="41"/>
      <c r="N164" s="274" t="s">
        <v>1</v>
      </c>
      <c r="O164" s="269" t="s">
        <v>49</v>
      </c>
      <c r="P164" s="270">
        <f>I164+J164</f>
        <v>0</v>
      </c>
      <c r="Q164" s="270">
        <f>ROUND(I164*H164,2)</f>
        <v>0</v>
      </c>
      <c r="R164" s="270">
        <f>ROUND(J164*H164,2)</f>
        <v>0</v>
      </c>
      <c r="S164" s="271"/>
      <c r="T164" s="272">
        <f>S164*H164</f>
        <v>0</v>
      </c>
      <c r="U164" s="272">
        <v>0</v>
      </c>
      <c r="V164" s="272">
        <f>U164*H164</f>
        <v>0</v>
      </c>
      <c r="W164" s="272">
        <v>0</v>
      </c>
      <c r="X164" s="273">
        <f>W164*H164</f>
        <v>0</v>
      </c>
      <c r="Y164" s="35"/>
      <c r="Z164" s="35"/>
      <c r="AA164" s="35"/>
      <c r="AB164" s="35"/>
      <c r="AC164" s="35"/>
      <c r="AD164" s="35"/>
      <c r="AE164" s="35"/>
      <c r="AR164" s="256" t="s">
        <v>158</v>
      </c>
      <c r="AT164" s="256" t="s">
        <v>154</v>
      </c>
      <c r="AU164" s="256" t="s">
        <v>22</v>
      </c>
      <c r="AY164" s="14" t="s">
        <v>150</v>
      </c>
      <c r="BE164" s="257">
        <f>IF(O164="základní",K164,0)</f>
        <v>0</v>
      </c>
      <c r="BF164" s="257">
        <f>IF(O164="snížená",K164,0)</f>
        <v>0</v>
      </c>
      <c r="BG164" s="257">
        <f>IF(O164="zákl. přenesená",K164,0)</f>
        <v>0</v>
      </c>
      <c r="BH164" s="257">
        <f>IF(O164="sníž. přenesená",K164,0)</f>
        <v>0</v>
      </c>
      <c r="BI164" s="257">
        <f>IF(O164="nulová",K164,0)</f>
        <v>0</v>
      </c>
      <c r="BJ164" s="14" t="s">
        <v>22</v>
      </c>
      <c r="BK164" s="257">
        <f>ROUND(P164*H164,2)</f>
        <v>0</v>
      </c>
      <c r="BL164" s="14" t="s">
        <v>158</v>
      </c>
      <c r="BM164" s="256" t="s">
        <v>434</v>
      </c>
    </row>
    <row r="165" s="2" customFormat="1" ht="6.96" customHeight="1">
      <c r="A165" s="35"/>
      <c r="B165" s="63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41"/>
      <c r="N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Rp62nnK6R0+2z8AmoHqhculLX4hT1K8iau0tdnklZcP9v0jEx+a82csuKA1TQHquaIM1fID10pwOvHligrRVjg==" hashValue="MuArbPhM0oL/EF4F37sMHQuqg1nP8c8cX1e+orwqgA4rBdFJdwk3AdLIAjFUtZzYN5Uk918tNkDBvmAVgTmB5g==" algorithmName="SHA-512" password="CC35"/>
  <autoFilter ref="C132:L16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7"/>
      <c r="AT3" s="14" t="s">
        <v>94</v>
      </c>
    </row>
    <row r="4" s="1" customFormat="1" ht="24.96" customHeight="1">
      <c r="B4" s="17"/>
      <c r="D4" s="147" t="s">
        <v>104</v>
      </c>
      <c r="M4" s="17"/>
      <c r="N4" s="14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9" t="s">
        <v>17</v>
      </c>
      <c r="M6" s="17"/>
    </row>
    <row r="7" s="1" customFormat="1" ht="16.5" customHeight="1">
      <c r="B7" s="17"/>
      <c r="E7" s="150" t="str">
        <f>'Rekapitulace stavby'!K6</f>
        <v>Nové VO Bike Park Jahodnice</v>
      </c>
      <c r="F7" s="149"/>
      <c r="G7" s="149"/>
      <c r="H7" s="149"/>
      <c r="M7" s="17"/>
    </row>
    <row r="8" s="1" customFormat="1" ht="12" customHeight="1">
      <c r="B8" s="17"/>
      <c r="D8" s="149" t="s">
        <v>105</v>
      </c>
      <c r="M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1" t="s">
        <v>435</v>
      </c>
      <c r="F11" s="35"/>
      <c r="G11" s="35"/>
      <c r="H11" s="35"/>
      <c r="I11" s="35"/>
      <c r="J11" s="35"/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20</v>
      </c>
      <c r="E13" s="35"/>
      <c r="F13" s="140" t="s">
        <v>1</v>
      </c>
      <c r="G13" s="35"/>
      <c r="H13" s="35"/>
      <c r="I13" s="149" t="s">
        <v>21</v>
      </c>
      <c r="J13" s="140" t="s">
        <v>1</v>
      </c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23</v>
      </c>
      <c r="E14" s="35"/>
      <c r="F14" s="140" t="s">
        <v>24</v>
      </c>
      <c r="G14" s="35"/>
      <c r="H14" s="35"/>
      <c r="I14" s="149" t="s">
        <v>25</v>
      </c>
      <c r="J14" s="152" t="str">
        <f>'Rekapitulace stavby'!AN8</f>
        <v>25. 8. 2021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29</v>
      </c>
      <c r="E16" s="35"/>
      <c r="F16" s="35"/>
      <c r="G16" s="35"/>
      <c r="H16" s="35"/>
      <c r="I16" s="149" t="s">
        <v>30</v>
      </c>
      <c r="J16" s="140" t="s">
        <v>31</v>
      </c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0" t="s">
        <v>32</v>
      </c>
      <c r="F17" s="35"/>
      <c r="G17" s="35"/>
      <c r="H17" s="35"/>
      <c r="I17" s="149" t="s">
        <v>33</v>
      </c>
      <c r="J17" s="140" t="s">
        <v>34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35</v>
      </c>
      <c r="E19" s="35"/>
      <c r="F19" s="35"/>
      <c r="G19" s="35"/>
      <c r="H19" s="35"/>
      <c r="I19" s="149" t="s">
        <v>30</v>
      </c>
      <c r="J19" s="30" t="str">
        <f>'Rekapitulace stavby'!AN13</f>
        <v>Vyplň údaj</v>
      </c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40"/>
      <c r="G20" s="140"/>
      <c r="H20" s="140"/>
      <c r="I20" s="149" t="s">
        <v>33</v>
      </c>
      <c r="J20" s="30" t="str">
        <f>'Rekapitulace stavby'!AN14</f>
        <v>Vyplň údaj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37</v>
      </c>
      <c r="E22" s="35"/>
      <c r="F22" s="35"/>
      <c r="G22" s="35"/>
      <c r="H22" s="35"/>
      <c r="I22" s="149" t="s">
        <v>30</v>
      </c>
      <c r="J22" s="140" t="s">
        <v>38</v>
      </c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0" t="s">
        <v>39</v>
      </c>
      <c r="F23" s="35"/>
      <c r="G23" s="35"/>
      <c r="H23" s="35"/>
      <c r="I23" s="149" t="s">
        <v>33</v>
      </c>
      <c r="J23" s="140" t="s">
        <v>40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41</v>
      </c>
      <c r="E25" s="35"/>
      <c r="F25" s="35"/>
      <c r="G25" s="35"/>
      <c r="H25" s="35"/>
      <c r="I25" s="149" t="s">
        <v>30</v>
      </c>
      <c r="J25" s="140" t="s">
        <v>1</v>
      </c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0" t="s">
        <v>42</v>
      </c>
      <c r="F26" s="35"/>
      <c r="G26" s="35"/>
      <c r="H26" s="35"/>
      <c r="I26" s="149" t="s">
        <v>33</v>
      </c>
      <c r="J26" s="140" t="s">
        <v>1</v>
      </c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43</v>
      </c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3"/>
      <c r="M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157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140" t="s">
        <v>109</v>
      </c>
      <c r="E32" s="35"/>
      <c r="F32" s="35"/>
      <c r="G32" s="35"/>
      <c r="H32" s="35"/>
      <c r="I32" s="35"/>
      <c r="J32" s="35"/>
      <c r="K32" s="158">
        <f>K98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9" t="s">
        <v>110</v>
      </c>
      <c r="F33" s="35"/>
      <c r="G33" s="35"/>
      <c r="H33" s="35"/>
      <c r="I33" s="35"/>
      <c r="J33" s="35"/>
      <c r="K33" s="159">
        <f>I98</f>
        <v>0</v>
      </c>
      <c r="L33" s="35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>
      <c r="A34" s="35"/>
      <c r="B34" s="41"/>
      <c r="C34" s="35"/>
      <c r="D34" s="35"/>
      <c r="E34" s="149" t="s">
        <v>111</v>
      </c>
      <c r="F34" s="35"/>
      <c r="G34" s="35"/>
      <c r="H34" s="35"/>
      <c r="I34" s="35"/>
      <c r="J34" s="35"/>
      <c r="K34" s="159">
        <f>J98</f>
        <v>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0" t="s">
        <v>102</v>
      </c>
      <c r="E35" s="35"/>
      <c r="F35" s="35"/>
      <c r="G35" s="35"/>
      <c r="H35" s="35"/>
      <c r="I35" s="35"/>
      <c r="J35" s="35"/>
      <c r="K35" s="158">
        <f>K108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25.44" customHeight="1">
      <c r="A36" s="35"/>
      <c r="B36" s="41"/>
      <c r="C36" s="35"/>
      <c r="D36" s="161" t="s">
        <v>44</v>
      </c>
      <c r="E36" s="35"/>
      <c r="F36" s="35"/>
      <c r="G36" s="35"/>
      <c r="H36" s="35"/>
      <c r="I36" s="35"/>
      <c r="J36" s="35"/>
      <c r="K36" s="162">
        <f>ROUND(K32 + K35, 0)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6.96" customHeight="1">
      <c r="A37" s="35"/>
      <c r="B37" s="41"/>
      <c r="C37" s="35"/>
      <c r="D37" s="157"/>
      <c r="E37" s="157"/>
      <c r="F37" s="157"/>
      <c r="G37" s="157"/>
      <c r="H37" s="157"/>
      <c r="I37" s="157"/>
      <c r="J37" s="157"/>
      <c r="K37" s="157"/>
      <c r="L37" s="157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163" t="s">
        <v>46</v>
      </c>
      <c r="G38" s="35"/>
      <c r="H38" s="35"/>
      <c r="I38" s="163" t="s">
        <v>45</v>
      </c>
      <c r="J38" s="35"/>
      <c r="K38" s="163" t="s">
        <v>47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14.4" customHeight="1">
      <c r="A39" s="35"/>
      <c r="B39" s="41"/>
      <c r="C39" s="35"/>
      <c r="D39" s="164" t="s">
        <v>48</v>
      </c>
      <c r="E39" s="149" t="s">
        <v>49</v>
      </c>
      <c r="F39" s="159">
        <f>ROUND((SUM(BE108:BE115) + SUM(BE137:BE153)),  0)</f>
        <v>0</v>
      </c>
      <c r="G39" s="35"/>
      <c r="H39" s="35"/>
      <c r="I39" s="165">
        <v>0.20999999999999999</v>
      </c>
      <c r="J39" s="35"/>
      <c r="K39" s="159">
        <f>ROUND(((SUM(BE108:BE115) + SUM(BE137:BE153))*I39),  0)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149" t="s">
        <v>50</v>
      </c>
      <c r="F40" s="159">
        <f>ROUND((SUM(BF108:BF115) + SUM(BF137:BF153)),  0)</f>
        <v>0</v>
      </c>
      <c r="G40" s="35"/>
      <c r="H40" s="35"/>
      <c r="I40" s="165">
        <v>0.14999999999999999</v>
      </c>
      <c r="J40" s="35"/>
      <c r="K40" s="159">
        <f>ROUND(((SUM(BF108:BF115) + SUM(BF137:BF153))*I40),  0)</f>
        <v>0</v>
      </c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9" t="s">
        <v>51</v>
      </c>
      <c r="F41" s="159">
        <f>ROUND((SUM(BG108:BG115) + SUM(BG137:BG153)),  0)</f>
        <v>0</v>
      </c>
      <c r="G41" s="35"/>
      <c r="H41" s="35"/>
      <c r="I41" s="165">
        <v>0.20999999999999999</v>
      </c>
      <c r="J41" s="35"/>
      <c r="K41" s="159">
        <f>0</f>
        <v>0</v>
      </c>
      <c r="L41" s="35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149" t="s">
        <v>52</v>
      </c>
      <c r="F42" s="159">
        <f>ROUND((SUM(BH108:BH115) + SUM(BH137:BH153)),  0)</f>
        <v>0</v>
      </c>
      <c r="G42" s="35"/>
      <c r="H42" s="35"/>
      <c r="I42" s="165">
        <v>0.14999999999999999</v>
      </c>
      <c r="J42" s="35"/>
      <c r="K42" s="159">
        <f>0</f>
        <v>0</v>
      </c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14.4" customHeight="1">
      <c r="A43" s="35"/>
      <c r="B43" s="41"/>
      <c r="C43" s="35"/>
      <c r="D43" s="35"/>
      <c r="E43" s="149" t="s">
        <v>53</v>
      </c>
      <c r="F43" s="159">
        <f>ROUND((SUM(BI108:BI115) + SUM(BI137:BI153)),  0)</f>
        <v>0</v>
      </c>
      <c r="G43" s="35"/>
      <c r="H43" s="35"/>
      <c r="I43" s="165">
        <v>0</v>
      </c>
      <c r="J43" s="35"/>
      <c r="K43" s="159">
        <f>0</f>
        <v>0</v>
      </c>
      <c r="L43" s="35"/>
      <c r="M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5.44" customHeight="1">
      <c r="A45" s="35"/>
      <c r="B45" s="41"/>
      <c r="C45" s="166"/>
      <c r="D45" s="167" t="s">
        <v>54</v>
      </c>
      <c r="E45" s="168"/>
      <c r="F45" s="168"/>
      <c r="G45" s="169" t="s">
        <v>55</v>
      </c>
      <c r="H45" s="170" t="s">
        <v>56</v>
      </c>
      <c r="I45" s="168"/>
      <c r="J45" s="168"/>
      <c r="K45" s="171">
        <f>SUM(K36:K43)</f>
        <v>0</v>
      </c>
      <c r="L45" s="172"/>
      <c r="M45" s="6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4.4" customHeight="1">
      <c r="A46" s="35"/>
      <c r="B46" s="41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6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73" t="s">
        <v>57</v>
      </c>
      <c r="E50" s="174"/>
      <c r="F50" s="174"/>
      <c r="G50" s="173" t="s">
        <v>58</v>
      </c>
      <c r="H50" s="174"/>
      <c r="I50" s="174"/>
      <c r="J50" s="174"/>
      <c r="K50" s="174"/>
      <c r="L50" s="174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75" t="s">
        <v>59</v>
      </c>
      <c r="E61" s="176"/>
      <c r="F61" s="177" t="s">
        <v>60</v>
      </c>
      <c r="G61" s="175" t="s">
        <v>59</v>
      </c>
      <c r="H61" s="176"/>
      <c r="I61" s="176"/>
      <c r="J61" s="178" t="s">
        <v>60</v>
      </c>
      <c r="K61" s="176"/>
      <c r="L61" s="176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73" t="s">
        <v>61</v>
      </c>
      <c r="E65" s="179"/>
      <c r="F65" s="179"/>
      <c r="G65" s="173" t="s">
        <v>62</v>
      </c>
      <c r="H65" s="179"/>
      <c r="I65" s="179"/>
      <c r="J65" s="179"/>
      <c r="K65" s="179"/>
      <c r="L65" s="179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75" t="s">
        <v>59</v>
      </c>
      <c r="E76" s="176"/>
      <c r="F76" s="177" t="s">
        <v>60</v>
      </c>
      <c r="G76" s="175" t="s">
        <v>59</v>
      </c>
      <c r="H76" s="176"/>
      <c r="I76" s="176"/>
      <c r="J76" s="178" t="s">
        <v>60</v>
      </c>
      <c r="K76" s="176"/>
      <c r="L76" s="176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112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Nové VO Bike Park Jahodnice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="2" customFormat="1" ht="16.5" customHeight="1">
      <c r="A87" s="35"/>
      <c r="B87" s="36"/>
      <c r="C87" s="37"/>
      <c r="D87" s="37"/>
      <c r="E87" s="184" t="s">
        <v>106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3 - Ostatní náklady</v>
      </c>
      <c r="F89" s="37"/>
      <c r="G89" s="37"/>
      <c r="H89" s="37"/>
      <c r="I89" s="37"/>
      <c r="J89" s="37"/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23</v>
      </c>
      <c r="D91" s="37"/>
      <c r="E91" s="37"/>
      <c r="F91" s="24" t="str">
        <f>F14</f>
        <v>P14, Kyje</v>
      </c>
      <c r="G91" s="37"/>
      <c r="H91" s="37"/>
      <c r="I91" s="29" t="s">
        <v>25</v>
      </c>
      <c r="J91" s="76" t="str">
        <f>IF(J14="","",J14)</f>
        <v>25. 8. 2021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29</v>
      </c>
      <c r="D93" s="37"/>
      <c r="E93" s="37"/>
      <c r="F93" s="24" t="str">
        <f>E17</f>
        <v>Městská část Praha 14</v>
      </c>
      <c r="G93" s="37"/>
      <c r="H93" s="37"/>
      <c r="I93" s="29" t="s">
        <v>37</v>
      </c>
      <c r="J93" s="33" t="str">
        <f>E23</f>
        <v>ELEKTROŠTIKA, s.r.o.</v>
      </c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35</v>
      </c>
      <c r="D94" s="37"/>
      <c r="E94" s="37"/>
      <c r="F94" s="24" t="str">
        <f>IF(E20="","",E20)</f>
        <v>Vyplň údaj</v>
      </c>
      <c r="G94" s="37"/>
      <c r="H94" s="37"/>
      <c r="I94" s="29" t="s">
        <v>41</v>
      </c>
      <c r="J94" s="33" t="str">
        <f>E26</f>
        <v>Jaroslav Šolc</v>
      </c>
      <c r="K94" s="37"/>
      <c r="L94" s="37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5" t="s">
        <v>113</v>
      </c>
      <c r="D96" s="186"/>
      <c r="E96" s="186"/>
      <c r="F96" s="186"/>
      <c r="G96" s="186"/>
      <c r="H96" s="186"/>
      <c r="I96" s="187" t="s">
        <v>114</v>
      </c>
      <c r="J96" s="187" t="s">
        <v>115</v>
      </c>
      <c r="K96" s="187" t="s">
        <v>116</v>
      </c>
      <c r="L96" s="186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8" t="s">
        <v>117</v>
      </c>
      <c r="D98" s="37"/>
      <c r="E98" s="37"/>
      <c r="F98" s="37"/>
      <c r="G98" s="37"/>
      <c r="H98" s="37"/>
      <c r="I98" s="107">
        <f>Q137</f>
        <v>0</v>
      </c>
      <c r="J98" s="107">
        <f>R137</f>
        <v>0</v>
      </c>
      <c r="K98" s="107">
        <f>K137</f>
        <v>0</v>
      </c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89"/>
      <c r="C99" s="190"/>
      <c r="D99" s="191" t="s">
        <v>436</v>
      </c>
      <c r="E99" s="192"/>
      <c r="F99" s="192"/>
      <c r="G99" s="192"/>
      <c r="H99" s="192"/>
      <c r="I99" s="193">
        <f>Q138</f>
        <v>0</v>
      </c>
      <c r="J99" s="193">
        <f>R138</f>
        <v>0</v>
      </c>
      <c r="K99" s="193">
        <f>K138</f>
        <v>0</v>
      </c>
      <c r="L99" s="190"/>
      <c r="M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2"/>
      <c r="D100" s="196" t="s">
        <v>437</v>
      </c>
      <c r="E100" s="197"/>
      <c r="F100" s="197"/>
      <c r="G100" s="197"/>
      <c r="H100" s="197"/>
      <c r="I100" s="198">
        <f>Q139</f>
        <v>0</v>
      </c>
      <c r="J100" s="198">
        <f>R139</f>
        <v>0</v>
      </c>
      <c r="K100" s="198">
        <f>K139</f>
        <v>0</v>
      </c>
      <c r="L100" s="132"/>
      <c r="M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438</v>
      </c>
      <c r="E101" s="192"/>
      <c r="F101" s="192"/>
      <c r="G101" s="192"/>
      <c r="H101" s="192"/>
      <c r="I101" s="193">
        <f>Q141</f>
        <v>0</v>
      </c>
      <c r="J101" s="193">
        <f>R141</f>
        <v>0</v>
      </c>
      <c r="K101" s="193">
        <f>K141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439</v>
      </c>
      <c r="E102" s="192"/>
      <c r="F102" s="192"/>
      <c r="G102" s="192"/>
      <c r="H102" s="192"/>
      <c r="I102" s="193">
        <f>Q146</f>
        <v>0</v>
      </c>
      <c r="J102" s="193">
        <f>R146</f>
        <v>0</v>
      </c>
      <c r="K102" s="193">
        <f>K146</f>
        <v>0</v>
      </c>
      <c r="L102" s="190"/>
      <c r="M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2"/>
      <c r="D103" s="196" t="s">
        <v>440</v>
      </c>
      <c r="E103" s="197"/>
      <c r="F103" s="197"/>
      <c r="G103" s="197"/>
      <c r="H103" s="197"/>
      <c r="I103" s="198">
        <f>Q147</f>
        <v>0</v>
      </c>
      <c r="J103" s="198">
        <f>R147</f>
        <v>0</v>
      </c>
      <c r="K103" s="198">
        <f>K147</f>
        <v>0</v>
      </c>
      <c r="L103" s="132"/>
      <c r="M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2"/>
      <c r="D104" s="196" t="s">
        <v>441</v>
      </c>
      <c r="E104" s="197"/>
      <c r="F104" s="197"/>
      <c r="G104" s="197"/>
      <c r="H104" s="197"/>
      <c r="I104" s="198">
        <f>Q149</f>
        <v>0</v>
      </c>
      <c r="J104" s="198">
        <f>R149</f>
        <v>0</v>
      </c>
      <c r="K104" s="198">
        <f>K149</f>
        <v>0</v>
      </c>
      <c r="L104" s="132"/>
      <c r="M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2"/>
      <c r="D105" s="196" t="s">
        <v>442</v>
      </c>
      <c r="E105" s="197"/>
      <c r="F105" s="197"/>
      <c r="G105" s="197"/>
      <c r="H105" s="197"/>
      <c r="I105" s="198">
        <f>Q151</f>
        <v>0</v>
      </c>
      <c r="J105" s="198">
        <f>R151</f>
        <v>0</v>
      </c>
      <c r="K105" s="198">
        <f>K151</f>
        <v>0</v>
      </c>
      <c r="L105" s="132"/>
      <c r="M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9.28" customHeight="1">
      <c r="A108" s="35"/>
      <c r="B108" s="36"/>
      <c r="C108" s="188" t="s">
        <v>122</v>
      </c>
      <c r="D108" s="37"/>
      <c r="E108" s="37"/>
      <c r="F108" s="37"/>
      <c r="G108" s="37"/>
      <c r="H108" s="37"/>
      <c r="I108" s="37"/>
      <c r="J108" s="37"/>
      <c r="K108" s="200">
        <f>ROUND(K109 + K110 + K111 + K112 + K113 + K114,0)</f>
        <v>0</v>
      </c>
      <c r="L108" s="37"/>
      <c r="M108" s="60"/>
      <c r="O108" s="201" t="s">
        <v>48</v>
      </c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8" customHeight="1">
      <c r="A109" s="35"/>
      <c r="B109" s="36"/>
      <c r="C109" s="37"/>
      <c r="D109" s="202" t="s">
        <v>443</v>
      </c>
      <c r="E109" s="203"/>
      <c r="F109" s="203"/>
      <c r="G109" s="37"/>
      <c r="H109" s="37"/>
      <c r="I109" s="37"/>
      <c r="J109" s="37"/>
      <c r="K109" s="204">
        <v>0</v>
      </c>
      <c r="L109" s="37"/>
      <c r="M109" s="205"/>
      <c r="N109" s="206"/>
      <c r="O109" s="207" t="s">
        <v>50</v>
      </c>
      <c r="P109" s="206"/>
      <c r="Q109" s="206"/>
      <c r="R109" s="206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9" t="s">
        <v>124</v>
      </c>
      <c r="AZ109" s="206"/>
      <c r="BA109" s="206"/>
      <c r="BB109" s="206"/>
      <c r="BC109" s="206"/>
      <c r="BD109" s="206"/>
      <c r="BE109" s="210">
        <f>IF(O109="základní",K109,0)</f>
        <v>0</v>
      </c>
      <c r="BF109" s="210">
        <f>IF(O109="snížená",K109,0)</f>
        <v>0</v>
      </c>
      <c r="BG109" s="210">
        <f>IF(O109="zákl. přenesená",K109,0)</f>
        <v>0</v>
      </c>
      <c r="BH109" s="210">
        <f>IF(O109="sníž. přenesená",K109,0)</f>
        <v>0</v>
      </c>
      <c r="BI109" s="210">
        <f>IF(O109="nulová",K109,0)</f>
        <v>0</v>
      </c>
      <c r="BJ109" s="209" t="s">
        <v>94</v>
      </c>
      <c r="BK109" s="206"/>
      <c r="BL109" s="206"/>
      <c r="BM109" s="206"/>
    </row>
    <row r="110" s="2" customFormat="1" ht="18" customHeight="1">
      <c r="A110" s="35"/>
      <c r="B110" s="36"/>
      <c r="C110" s="37"/>
      <c r="D110" s="202" t="s">
        <v>123</v>
      </c>
      <c r="E110" s="203"/>
      <c r="F110" s="203"/>
      <c r="G110" s="37"/>
      <c r="H110" s="37"/>
      <c r="I110" s="37"/>
      <c r="J110" s="37"/>
      <c r="K110" s="204">
        <v>0</v>
      </c>
      <c r="L110" s="37"/>
      <c r="M110" s="205"/>
      <c r="N110" s="206"/>
      <c r="O110" s="207" t="s">
        <v>50</v>
      </c>
      <c r="P110" s="206"/>
      <c r="Q110" s="206"/>
      <c r="R110" s="206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9" t="s">
        <v>124</v>
      </c>
      <c r="AZ110" s="206"/>
      <c r="BA110" s="206"/>
      <c r="BB110" s="206"/>
      <c r="BC110" s="206"/>
      <c r="BD110" s="206"/>
      <c r="BE110" s="210">
        <f>IF(O110="základní",K110,0)</f>
        <v>0</v>
      </c>
      <c r="BF110" s="210">
        <f>IF(O110="snížená",K110,0)</f>
        <v>0</v>
      </c>
      <c r="BG110" s="210">
        <f>IF(O110="zákl. přenesená",K110,0)</f>
        <v>0</v>
      </c>
      <c r="BH110" s="210">
        <f>IF(O110="sníž. přenesená",K110,0)</f>
        <v>0</v>
      </c>
      <c r="BI110" s="210">
        <f>IF(O110="nulová",K110,0)</f>
        <v>0</v>
      </c>
      <c r="BJ110" s="209" t="s">
        <v>94</v>
      </c>
      <c r="BK110" s="206"/>
      <c r="BL110" s="206"/>
      <c r="BM110" s="206"/>
    </row>
    <row r="111" s="2" customFormat="1" ht="18" customHeight="1">
      <c r="A111" s="35"/>
      <c r="B111" s="36"/>
      <c r="C111" s="37"/>
      <c r="D111" s="202" t="s">
        <v>125</v>
      </c>
      <c r="E111" s="203"/>
      <c r="F111" s="203"/>
      <c r="G111" s="37"/>
      <c r="H111" s="37"/>
      <c r="I111" s="37"/>
      <c r="J111" s="37"/>
      <c r="K111" s="204">
        <v>0</v>
      </c>
      <c r="L111" s="37"/>
      <c r="M111" s="205"/>
      <c r="N111" s="206"/>
      <c r="O111" s="207" t="s">
        <v>50</v>
      </c>
      <c r="P111" s="206"/>
      <c r="Q111" s="206"/>
      <c r="R111" s="206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9" t="s">
        <v>124</v>
      </c>
      <c r="AZ111" s="206"/>
      <c r="BA111" s="206"/>
      <c r="BB111" s="206"/>
      <c r="BC111" s="206"/>
      <c r="BD111" s="206"/>
      <c r="BE111" s="210">
        <f>IF(O111="základní",K111,0)</f>
        <v>0</v>
      </c>
      <c r="BF111" s="210">
        <f>IF(O111="snížená",K111,0)</f>
        <v>0</v>
      </c>
      <c r="BG111" s="210">
        <f>IF(O111="zákl. přenesená",K111,0)</f>
        <v>0</v>
      </c>
      <c r="BH111" s="210">
        <f>IF(O111="sníž. přenesená",K111,0)</f>
        <v>0</v>
      </c>
      <c r="BI111" s="210">
        <f>IF(O111="nulová",K111,0)</f>
        <v>0</v>
      </c>
      <c r="BJ111" s="209" t="s">
        <v>94</v>
      </c>
      <c r="BK111" s="206"/>
      <c r="BL111" s="206"/>
      <c r="BM111" s="206"/>
    </row>
    <row r="112" s="2" customFormat="1" ht="18" customHeight="1">
      <c r="A112" s="35"/>
      <c r="B112" s="36"/>
      <c r="C112" s="37"/>
      <c r="D112" s="202" t="s">
        <v>126</v>
      </c>
      <c r="E112" s="203"/>
      <c r="F112" s="203"/>
      <c r="G112" s="37"/>
      <c r="H112" s="37"/>
      <c r="I112" s="37"/>
      <c r="J112" s="37"/>
      <c r="K112" s="204">
        <v>0</v>
      </c>
      <c r="L112" s="37"/>
      <c r="M112" s="205"/>
      <c r="N112" s="206"/>
      <c r="O112" s="207" t="s">
        <v>50</v>
      </c>
      <c r="P112" s="206"/>
      <c r="Q112" s="206"/>
      <c r="R112" s="206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9" t="s">
        <v>124</v>
      </c>
      <c r="AZ112" s="206"/>
      <c r="BA112" s="206"/>
      <c r="BB112" s="206"/>
      <c r="BC112" s="206"/>
      <c r="BD112" s="206"/>
      <c r="BE112" s="210">
        <f>IF(O112="základní",K112,0)</f>
        <v>0</v>
      </c>
      <c r="BF112" s="210">
        <f>IF(O112="snížená",K112,0)</f>
        <v>0</v>
      </c>
      <c r="BG112" s="210">
        <f>IF(O112="zákl. přenesená",K112,0)</f>
        <v>0</v>
      </c>
      <c r="BH112" s="210">
        <f>IF(O112="sníž. přenesená",K112,0)</f>
        <v>0</v>
      </c>
      <c r="BI112" s="210">
        <f>IF(O112="nulová",K112,0)</f>
        <v>0</v>
      </c>
      <c r="BJ112" s="209" t="s">
        <v>94</v>
      </c>
      <c r="BK112" s="206"/>
      <c r="BL112" s="206"/>
      <c r="BM112" s="206"/>
    </row>
    <row r="113" s="2" customFormat="1" ht="18" customHeight="1">
      <c r="A113" s="35"/>
      <c r="B113" s="36"/>
      <c r="C113" s="37"/>
      <c r="D113" s="202" t="s">
        <v>127</v>
      </c>
      <c r="E113" s="203"/>
      <c r="F113" s="203"/>
      <c r="G113" s="37"/>
      <c r="H113" s="37"/>
      <c r="I113" s="37"/>
      <c r="J113" s="37"/>
      <c r="K113" s="204">
        <v>0</v>
      </c>
      <c r="L113" s="37"/>
      <c r="M113" s="205"/>
      <c r="N113" s="206"/>
      <c r="O113" s="207" t="s">
        <v>50</v>
      </c>
      <c r="P113" s="206"/>
      <c r="Q113" s="206"/>
      <c r="R113" s="206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9" t="s">
        <v>124</v>
      </c>
      <c r="AZ113" s="206"/>
      <c r="BA113" s="206"/>
      <c r="BB113" s="206"/>
      <c r="BC113" s="206"/>
      <c r="BD113" s="206"/>
      <c r="BE113" s="210">
        <f>IF(O113="základní",K113,0)</f>
        <v>0</v>
      </c>
      <c r="BF113" s="210">
        <f>IF(O113="snížená",K113,0)</f>
        <v>0</v>
      </c>
      <c r="BG113" s="210">
        <f>IF(O113="zákl. přenesená",K113,0)</f>
        <v>0</v>
      </c>
      <c r="BH113" s="210">
        <f>IF(O113="sníž. přenesená",K113,0)</f>
        <v>0</v>
      </c>
      <c r="BI113" s="210">
        <f>IF(O113="nulová",K113,0)</f>
        <v>0</v>
      </c>
      <c r="BJ113" s="209" t="s">
        <v>94</v>
      </c>
      <c r="BK113" s="206"/>
      <c r="BL113" s="206"/>
      <c r="BM113" s="206"/>
    </row>
    <row r="114" s="2" customFormat="1" ht="18" customHeight="1">
      <c r="A114" s="35"/>
      <c r="B114" s="36"/>
      <c r="C114" s="37"/>
      <c r="D114" s="203" t="s">
        <v>128</v>
      </c>
      <c r="E114" s="37"/>
      <c r="F114" s="37"/>
      <c r="G114" s="37"/>
      <c r="H114" s="37"/>
      <c r="I114" s="37"/>
      <c r="J114" s="37"/>
      <c r="K114" s="204">
        <f>ROUND(K32*T114,0)</f>
        <v>0</v>
      </c>
      <c r="L114" s="37"/>
      <c r="M114" s="205"/>
      <c r="N114" s="206"/>
      <c r="O114" s="207" t="s">
        <v>50</v>
      </c>
      <c r="P114" s="206"/>
      <c r="Q114" s="206"/>
      <c r="R114" s="206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9" t="s">
        <v>129</v>
      </c>
      <c r="AZ114" s="206"/>
      <c r="BA114" s="206"/>
      <c r="BB114" s="206"/>
      <c r="BC114" s="206"/>
      <c r="BD114" s="206"/>
      <c r="BE114" s="210">
        <f>IF(O114="základní",K114,0)</f>
        <v>0</v>
      </c>
      <c r="BF114" s="210">
        <f>IF(O114="snížená",K114,0)</f>
        <v>0</v>
      </c>
      <c r="BG114" s="210">
        <f>IF(O114="zákl. přenesená",K114,0)</f>
        <v>0</v>
      </c>
      <c r="BH114" s="210">
        <f>IF(O114="sníž. přenesená",K114,0)</f>
        <v>0</v>
      </c>
      <c r="BI114" s="210">
        <f>IF(O114="nulová",K114,0)</f>
        <v>0</v>
      </c>
      <c r="BJ114" s="209" t="s">
        <v>94</v>
      </c>
      <c r="BK114" s="206"/>
      <c r="BL114" s="206"/>
      <c r="BM114" s="206"/>
    </row>
    <row r="115" s="2" customForma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9.28" customHeight="1">
      <c r="A116" s="35"/>
      <c r="B116" s="36"/>
      <c r="C116" s="211" t="s">
        <v>130</v>
      </c>
      <c r="D116" s="186"/>
      <c r="E116" s="186"/>
      <c r="F116" s="186"/>
      <c r="G116" s="186"/>
      <c r="H116" s="186"/>
      <c r="I116" s="186"/>
      <c r="J116" s="186"/>
      <c r="K116" s="212">
        <f>ROUND(K98+K108,0)</f>
        <v>0</v>
      </c>
      <c r="L116" s="186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="2" customFormat="1" ht="6.96" customHeight="1">
      <c r="A121" s="35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131</v>
      </c>
      <c r="D122" s="37"/>
      <c r="E122" s="37"/>
      <c r="F122" s="37"/>
      <c r="G122" s="37"/>
      <c r="H122" s="37"/>
      <c r="I122" s="37"/>
      <c r="J122" s="37"/>
      <c r="K122" s="37"/>
      <c r="L122" s="37"/>
      <c r="M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17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184" t="str">
        <f>E7</f>
        <v>Nové VO Bike Park Jahodnice</v>
      </c>
      <c r="F125" s="29"/>
      <c r="G125" s="29"/>
      <c r="H125" s="29"/>
      <c r="I125" s="37"/>
      <c r="J125" s="37"/>
      <c r="K125" s="37"/>
      <c r="L125" s="37"/>
      <c r="M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" customFormat="1" ht="12" customHeight="1">
      <c r="B126" s="18"/>
      <c r="C126" s="29" t="s">
        <v>105</v>
      </c>
      <c r="D126" s="19"/>
      <c r="E126" s="19"/>
      <c r="F126" s="19"/>
      <c r="G126" s="19"/>
      <c r="H126" s="19"/>
      <c r="I126" s="19"/>
      <c r="J126" s="19"/>
      <c r="K126" s="19"/>
      <c r="L126" s="19"/>
      <c r="M126" s="17"/>
    </row>
    <row r="127" s="2" customFormat="1" ht="16.5" customHeight="1">
      <c r="A127" s="35"/>
      <c r="B127" s="36"/>
      <c r="C127" s="37"/>
      <c r="D127" s="37"/>
      <c r="E127" s="184" t="s">
        <v>106</v>
      </c>
      <c r="F127" s="37"/>
      <c r="G127" s="37"/>
      <c r="H127" s="37"/>
      <c r="I127" s="37"/>
      <c r="J127" s="37"/>
      <c r="K127" s="37"/>
      <c r="L127" s="37"/>
      <c r="M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107</v>
      </c>
      <c r="D128" s="37"/>
      <c r="E128" s="37"/>
      <c r="F128" s="37"/>
      <c r="G128" s="37"/>
      <c r="H128" s="37"/>
      <c r="I128" s="37"/>
      <c r="J128" s="37"/>
      <c r="K128" s="37"/>
      <c r="L128" s="37"/>
      <c r="M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E11</f>
        <v>3 - Ostatní náklady</v>
      </c>
      <c r="F129" s="37"/>
      <c r="G129" s="37"/>
      <c r="H129" s="37"/>
      <c r="I129" s="37"/>
      <c r="J129" s="37"/>
      <c r="K129" s="37"/>
      <c r="L129" s="37"/>
      <c r="M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23</v>
      </c>
      <c r="D131" s="37"/>
      <c r="E131" s="37"/>
      <c r="F131" s="24" t="str">
        <f>F14</f>
        <v>P14, Kyje</v>
      </c>
      <c r="G131" s="37"/>
      <c r="H131" s="37"/>
      <c r="I131" s="29" t="s">
        <v>25</v>
      </c>
      <c r="J131" s="76" t="str">
        <f>IF(J14="","",J14)</f>
        <v>25. 8. 2021</v>
      </c>
      <c r="K131" s="37"/>
      <c r="L131" s="37"/>
      <c r="M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5.65" customHeight="1">
      <c r="A133" s="35"/>
      <c r="B133" s="36"/>
      <c r="C133" s="29" t="s">
        <v>29</v>
      </c>
      <c r="D133" s="37"/>
      <c r="E133" s="37"/>
      <c r="F133" s="24" t="str">
        <f>E17</f>
        <v>Městská část Praha 14</v>
      </c>
      <c r="G133" s="37"/>
      <c r="H133" s="37"/>
      <c r="I133" s="29" t="s">
        <v>37</v>
      </c>
      <c r="J133" s="33" t="str">
        <f>E23</f>
        <v>ELEKTROŠTIKA, s.r.o.</v>
      </c>
      <c r="K133" s="37"/>
      <c r="L133" s="37"/>
      <c r="M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35</v>
      </c>
      <c r="D134" s="37"/>
      <c r="E134" s="37"/>
      <c r="F134" s="24" t="str">
        <f>IF(E20="","",E20)</f>
        <v>Vyplň údaj</v>
      </c>
      <c r="G134" s="37"/>
      <c r="H134" s="37"/>
      <c r="I134" s="29" t="s">
        <v>41</v>
      </c>
      <c r="J134" s="33" t="str">
        <f>E26</f>
        <v>Jaroslav Šolc</v>
      </c>
      <c r="K134" s="37"/>
      <c r="L134" s="37"/>
      <c r="M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213"/>
      <c r="B136" s="214"/>
      <c r="C136" s="215" t="s">
        <v>132</v>
      </c>
      <c r="D136" s="216" t="s">
        <v>69</v>
      </c>
      <c r="E136" s="216" t="s">
        <v>65</v>
      </c>
      <c r="F136" s="216" t="s">
        <v>66</v>
      </c>
      <c r="G136" s="216" t="s">
        <v>133</v>
      </c>
      <c r="H136" s="216" t="s">
        <v>134</v>
      </c>
      <c r="I136" s="216" t="s">
        <v>135</v>
      </c>
      <c r="J136" s="216" t="s">
        <v>136</v>
      </c>
      <c r="K136" s="217" t="s">
        <v>116</v>
      </c>
      <c r="L136" s="218" t="s">
        <v>137</v>
      </c>
      <c r="M136" s="219"/>
      <c r="N136" s="97" t="s">
        <v>1</v>
      </c>
      <c r="O136" s="98" t="s">
        <v>48</v>
      </c>
      <c r="P136" s="98" t="s">
        <v>138</v>
      </c>
      <c r="Q136" s="98" t="s">
        <v>139</v>
      </c>
      <c r="R136" s="98" t="s">
        <v>140</v>
      </c>
      <c r="S136" s="98" t="s">
        <v>141</v>
      </c>
      <c r="T136" s="98" t="s">
        <v>142</v>
      </c>
      <c r="U136" s="98" t="s">
        <v>143</v>
      </c>
      <c r="V136" s="98" t="s">
        <v>144</v>
      </c>
      <c r="W136" s="98" t="s">
        <v>145</v>
      </c>
      <c r="X136" s="99" t="s">
        <v>146</v>
      </c>
      <c r="Y136" s="213"/>
      <c r="Z136" s="213"/>
      <c r="AA136" s="213"/>
      <c r="AB136" s="213"/>
      <c r="AC136" s="213"/>
      <c r="AD136" s="213"/>
      <c r="AE136" s="213"/>
    </row>
    <row r="137" s="2" customFormat="1" ht="22.8" customHeight="1">
      <c r="A137" s="35"/>
      <c r="B137" s="36"/>
      <c r="C137" s="104" t="s">
        <v>147</v>
      </c>
      <c r="D137" s="37"/>
      <c r="E137" s="37"/>
      <c r="F137" s="37"/>
      <c r="G137" s="37"/>
      <c r="H137" s="37"/>
      <c r="I137" s="37"/>
      <c r="J137" s="37"/>
      <c r="K137" s="220">
        <f>BK137</f>
        <v>0</v>
      </c>
      <c r="L137" s="37"/>
      <c r="M137" s="41"/>
      <c r="N137" s="100"/>
      <c r="O137" s="221"/>
      <c r="P137" s="101"/>
      <c r="Q137" s="222">
        <f>Q138+Q141+Q146</f>
        <v>0</v>
      </c>
      <c r="R137" s="222">
        <f>R138+R141+R146</f>
        <v>0</v>
      </c>
      <c r="S137" s="101"/>
      <c r="T137" s="223">
        <f>T138+T141+T146</f>
        <v>0</v>
      </c>
      <c r="U137" s="101"/>
      <c r="V137" s="223">
        <f>V138+V141+V146</f>
        <v>0</v>
      </c>
      <c r="W137" s="101"/>
      <c r="X137" s="224">
        <f>X138+X141+X146</f>
        <v>0</v>
      </c>
      <c r="Y137" s="35"/>
      <c r="Z137" s="35"/>
      <c r="AA137" s="35"/>
      <c r="AB137" s="35"/>
      <c r="AC137" s="35"/>
      <c r="AD137" s="35"/>
      <c r="AE137" s="35"/>
      <c r="AT137" s="14" t="s">
        <v>85</v>
      </c>
      <c r="AU137" s="14" t="s">
        <v>118</v>
      </c>
      <c r="BK137" s="225">
        <f>BK138+BK141+BK146</f>
        <v>0</v>
      </c>
    </row>
    <row r="138" s="12" customFormat="1" ht="25.92" customHeight="1">
      <c r="A138" s="12"/>
      <c r="B138" s="226"/>
      <c r="C138" s="227"/>
      <c r="D138" s="228" t="s">
        <v>85</v>
      </c>
      <c r="E138" s="229" t="s">
        <v>161</v>
      </c>
      <c r="F138" s="229" t="s">
        <v>444</v>
      </c>
      <c r="G138" s="227"/>
      <c r="H138" s="227"/>
      <c r="I138" s="230"/>
      <c r="J138" s="230"/>
      <c r="K138" s="231">
        <f>BK138</f>
        <v>0</v>
      </c>
      <c r="L138" s="227"/>
      <c r="M138" s="232"/>
      <c r="N138" s="233"/>
      <c r="O138" s="234"/>
      <c r="P138" s="234"/>
      <c r="Q138" s="235">
        <f>Q139</f>
        <v>0</v>
      </c>
      <c r="R138" s="235">
        <f>R139</f>
        <v>0</v>
      </c>
      <c r="S138" s="234"/>
      <c r="T138" s="236">
        <f>T139</f>
        <v>0</v>
      </c>
      <c r="U138" s="234"/>
      <c r="V138" s="236">
        <f>V139</f>
        <v>0</v>
      </c>
      <c r="W138" s="234"/>
      <c r="X138" s="237">
        <f>X139</f>
        <v>0</v>
      </c>
      <c r="Y138" s="12"/>
      <c r="Z138" s="12"/>
      <c r="AA138" s="12"/>
      <c r="AB138" s="12"/>
      <c r="AC138" s="12"/>
      <c r="AD138" s="12"/>
      <c r="AE138" s="12"/>
      <c r="AR138" s="238" t="s">
        <v>101</v>
      </c>
      <c r="AT138" s="239" t="s">
        <v>85</v>
      </c>
      <c r="AU138" s="239" t="s">
        <v>86</v>
      </c>
      <c r="AY138" s="238" t="s">
        <v>150</v>
      </c>
      <c r="BK138" s="240">
        <f>BK139</f>
        <v>0</v>
      </c>
    </row>
    <row r="139" s="12" customFormat="1" ht="22.8" customHeight="1">
      <c r="A139" s="12"/>
      <c r="B139" s="226"/>
      <c r="C139" s="227"/>
      <c r="D139" s="228" t="s">
        <v>85</v>
      </c>
      <c r="E139" s="241" t="s">
        <v>299</v>
      </c>
      <c r="F139" s="241" t="s">
        <v>96</v>
      </c>
      <c r="G139" s="227"/>
      <c r="H139" s="227"/>
      <c r="I139" s="230"/>
      <c r="J139" s="230"/>
      <c r="K139" s="242">
        <f>BK139</f>
        <v>0</v>
      </c>
      <c r="L139" s="227"/>
      <c r="M139" s="232"/>
      <c r="N139" s="233"/>
      <c r="O139" s="234"/>
      <c r="P139" s="234"/>
      <c r="Q139" s="235">
        <f>Q140</f>
        <v>0</v>
      </c>
      <c r="R139" s="235">
        <f>R140</f>
        <v>0</v>
      </c>
      <c r="S139" s="234"/>
      <c r="T139" s="236">
        <f>T140</f>
        <v>0</v>
      </c>
      <c r="U139" s="234"/>
      <c r="V139" s="236">
        <f>V140</f>
        <v>0</v>
      </c>
      <c r="W139" s="234"/>
      <c r="X139" s="237">
        <f>X140</f>
        <v>0</v>
      </c>
      <c r="Y139" s="12"/>
      <c r="Z139" s="12"/>
      <c r="AA139" s="12"/>
      <c r="AB139" s="12"/>
      <c r="AC139" s="12"/>
      <c r="AD139" s="12"/>
      <c r="AE139" s="12"/>
      <c r="AR139" s="238" t="s">
        <v>101</v>
      </c>
      <c r="AT139" s="239" t="s">
        <v>85</v>
      </c>
      <c r="AU139" s="239" t="s">
        <v>22</v>
      </c>
      <c r="AY139" s="238" t="s">
        <v>150</v>
      </c>
      <c r="BK139" s="240">
        <f>BK140</f>
        <v>0</v>
      </c>
    </row>
    <row r="140" s="2" customFormat="1" ht="16.5" customHeight="1">
      <c r="A140" s="35"/>
      <c r="B140" s="36"/>
      <c r="C140" s="243" t="s">
        <v>445</v>
      </c>
      <c r="D140" s="243" t="s">
        <v>154</v>
      </c>
      <c r="E140" s="244" t="s">
        <v>446</v>
      </c>
      <c r="F140" s="245" t="s">
        <v>447</v>
      </c>
      <c r="G140" s="246" t="s">
        <v>448</v>
      </c>
      <c r="H140" s="247">
        <v>31</v>
      </c>
      <c r="I140" s="248"/>
      <c r="J140" s="248"/>
      <c r="K140" s="249">
        <f>ROUND(P140*H140,2)</f>
        <v>0</v>
      </c>
      <c r="L140" s="250"/>
      <c r="M140" s="41"/>
      <c r="N140" s="251" t="s">
        <v>1</v>
      </c>
      <c r="O140" s="252" t="s">
        <v>49</v>
      </c>
      <c r="P140" s="253">
        <f>I140+J140</f>
        <v>0</v>
      </c>
      <c r="Q140" s="253">
        <f>ROUND(I140*H140,2)</f>
        <v>0</v>
      </c>
      <c r="R140" s="253">
        <f>ROUND(J140*H140,2)</f>
        <v>0</v>
      </c>
      <c r="S140" s="88"/>
      <c r="T140" s="254">
        <f>S140*H140</f>
        <v>0</v>
      </c>
      <c r="U140" s="254">
        <v>0</v>
      </c>
      <c r="V140" s="254">
        <f>U140*H140</f>
        <v>0</v>
      </c>
      <c r="W140" s="254">
        <v>0</v>
      </c>
      <c r="X140" s="255">
        <f>W140*H140</f>
        <v>0</v>
      </c>
      <c r="Y140" s="35"/>
      <c r="Z140" s="35"/>
      <c r="AA140" s="35"/>
      <c r="AB140" s="35"/>
      <c r="AC140" s="35"/>
      <c r="AD140" s="35"/>
      <c r="AE140" s="35"/>
      <c r="AR140" s="256" t="s">
        <v>204</v>
      </c>
      <c r="AT140" s="256" t="s">
        <v>154</v>
      </c>
      <c r="AU140" s="256" t="s">
        <v>94</v>
      </c>
      <c r="AY140" s="14" t="s">
        <v>150</v>
      </c>
      <c r="BE140" s="257">
        <f>IF(O140="základní",K140,0)</f>
        <v>0</v>
      </c>
      <c r="BF140" s="257">
        <f>IF(O140="snížená",K140,0)</f>
        <v>0</v>
      </c>
      <c r="BG140" s="257">
        <f>IF(O140="zákl. přenesená",K140,0)</f>
        <v>0</v>
      </c>
      <c r="BH140" s="257">
        <f>IF(O140="sníž. přenesená",K140,0)</f>
        <v>0</v>
      </c>
      <c r="BI140" s="257">
        <f>IF(O140="nulová",K140,0)</f>
        <v>0</v>
      </c>
      <c r="BJ140" s="14" t="s">
        <v>22</v>
      </c>
      <c r="BK140" s="257">
        <f>ROUND(P140*H140,2)</f>
        <v>0</v>
      </c>
      <c r="BL140" s="14" t="s">
        <v>204</v>
      </c>
      <c r="BM140" s="256" t="s">
        <v>449</v>
      </c>
    </row>
    <row r="141" s="12" customFormat="1" ht="25.92" customHeight="1">
      <c r="A141" s="12"/>
      <c r="B141" s="226"/>
      <c r="C141" s="227"/>
      <c r="D141" s="228" t="s">
        <v>85</v>
      </c>
      <c r="E141" s="229" t="s">
        <v>450</v>
      </c>
      <c r="F141" s="229" t="s">
        <v>127</v>
      </c>
      <c r="G141" s="227"/>
      <c r="H141" s="227"/>
      <c r="I141" s="230"/>
      <c r="J141" s="230"/>
      <c r="K141" s="231">
        <f>BK141</f>
        <v>0</v>
      </c>
      <c r="L141" s="227"/>
      <c r="M141" s="232"/>
      <c r="N141" s="233"/>
      <c r="O141" s="234"/>
      <c r="P141" s="234"/>
      <c r="Q141" s="235">
        <f>SUM(Q142:Q145)</f>
        <v>0</v>
      </c>
      <c r="R141" s="235">
        <f>SUM(R142:R145)</f>
        <v>0</v>
      </c>
      <c r="S141" s="234"/>
      <c r="T141" s="236">
        <f>SUM(T142:T145)</f>
        <v>0</v>
      </c>
      <c r="U141" s="234"/>
      <c r="V141" s="236">
        <f>SUM(V142:V145)</f>
        <v>0</v>
      </c>
      <c r="W141" s="234"/>
      <c r="X141" s="237">
        <f>SUM(X142:X145)</f>
        <v>0</v>
      </c>
      <c r="Y141" s="12"/>
      <c r="Z141" s="12"/>
      <c r="AA141" s="12"/>
      <c r="AB141" s="12"/>
      <c r="AC141" s="12"/>
      <c r="AD141" s="12"/>
      <c r="AE141" s="12"/>
      <c r="AR141" s="238" t="s">
        <v>323</v>
      </c>
      <c r="AT141" s="239" t="s">
        <v>85</v>
      </c>
      <c r="AU141" s="239" t="s">
        <v>86</v>
      </c>
      <c r="AY141" s="238" t="s">
        <v>150</v>
      </c>
      <c r="BK141" s="240">
        <f>SUM(BK142:BK145)</f>
        <v>0</v>
      </c>
    </row>
    <row r="142" s="2" customFormat="1" ht="16.5" customHeight="1">
      <c r="A142" s="35"/>
      <c r="B142" s="36"/>
      <c r="C142" s="243" t="s">
        <v>94</v>
      </c>
      <c r="D142" s="243" t="s">
        <v>154</v>
      </c>
      <c r="E142" s="244" t="s">
        <v>451</v>
      </c>
      <c r="F142" s="245" t="s">
        <v>452</v>
      </c>
      <c r="G142" s="246" t="s">
        <v>453</v>
      </c>
      <c r="H142" s="247">
        <v>31</v>
      </c>
      <c r="I142" s="248"/>
      <c r="J142" s="248"/>
      <c r="K142" s="249">
        <f>ROUND(P142*H142,2)</f>
        <v>0</v>
      </c>
      <c r="L142" s="250"/>
      <c r="M142" s="41"/>
      <c r="N142" s="251" t="s">
        <v>1</v>
      </c>
      <c r="O142" s="252" t="s">
        <v>49</v>
      </c>
      <c r="P142" s="253">
        <f>I142+J142</f>
        <v>0</v>
      </c>
      <c r="Q142" s="253">
        <f>ROUND(I142*H142,2)</f>
        <v>0</v>
      </c>
      <c r="R142" s="253">
        <f>ROUND(J142*H142,2)</f>
        <v>0</v>
      </c>
      <c r="S142" s="88"/>
      <c r="T142" s="254">
        <f>S142*H142</f>
        <v>0</v>
      </c>
      <c r="U142" s="254">
        <v>0</v>
      </c>
      <c r="V142" s="254">
        <f>U142*H142</f>
        <v>0</v>
      </c>
      <c r="W142" s="254">
        <v>0</v>
      </c>
      <c r="X142" s="255">
        <f>W142*H142</f>
        <v>0</v>
      </c>
      <c r="Y142" s="35"/>
      <c r="Z142" s="35"/>
      <c r="AA142" s="35"/>
      <c r="AB142" s="35"/>
      <c r="AC142" s="35"/>
      <c r="AD142" s="35"/>
      <c r="AE142" s="35"/>
      <c r="AR142" s="256" t="s">
        <v>454</v>
      </c>
      <c r="AT142" s="256" t="s">
        <v>154</v>
      </c>
      <c r="AU142" s="256" t="s">
        <v>22</v>
      </c>
      <c r="AY142" s="14" t="s">
        <v>150</v>
      </c>
      <c r="BE142" s="257">
        <f>IF(O142="základní",K142,0)</f>
        <v>0</v>
      </c>
      <c r="BF142" s="257">
        <f>IF(O142="snížená",K142,0)</f>
        <v>0</v>
      </c>
      <c r="BG142" s="257">
        <f>IF(O142="zákl. přenesená",K142,0)</f>
        <v>0</v>
      </c>
      <c r="BH142" s="257">
        <f>IF(O142="sníž. přenesená",K142,0)</f>
        <v>0</v>
      </c>
      <c r="BI142" s="257">
        <f>IF(O142="nulová",K142,0)</f>
        <v>0</v>
      </c>
      <c r="BJ142" s="14" t="s">
        <v>22</v>
      </c>
      <c r="BK142" s="257">
        <f>ROUND(P142*H142,2)</f>
        <v>0</v>
      </c>
      <c r="BL142" s="14" t="s">
        <v>454</v>
      </c>
      <c r="BM142" s="256" t="s">
        <v>455</v>
      </c>
    </row>
    <row r="143" s="2" customFormat="1" ht="16.5" customHeight="1">
      <c r="A143" s="35"/>
      <c r="B143" s="36"/>
      <c r="C143" s="243" t="s">
        <v>101</v>
      </c>
      <c r="D143" s="243" t="s">
        <v>154</v>
      </c>
      <c r="E143" s="244" t="s">
        <v>456</v>
      </c>
      <c r="F143" s="245" t="s">
        <v>457</v>
      </c>
      <c r="G143" s="246" t="s">
        <v>458</v>
      </c>
      <c r="H143" s="247">
        <v>31</v>
      </c>
      <c r="I143" s="248"/>
      <c r="J143" s="248"/>
      <c r="K143" s="249">
        <f>ROUND(P143*H143,2)</f>
        <v>0</v>
      </c>
      <c r="L143" s="250"/>
      <c r="M143" s="41"/>
      <c r="N143" s="251" t="s">
        <v>1</v>
      </c>
      <c r="O143" s="252" t="s">
        <v>49</v>
      </c>
      <c r="P143" s="253">
        <f>I143+J143</f>
        <v>0</v>
      </c>
      <c r="Q143" s="253">
        <f>ROUND(I143*H143,2)</f>
        <v>0</v>
      </c>
      <c r="R143" s="253">
        <f>ROUND(J143*H143,2)</f>
        <v>0</v>
      </c>
      <c r="S143" s="88"/>
      <c r="T143" s="254">
        <f>S143*H143</f>
        <v>0</v>
      </c>
      <c r="U143" s="254">
        <v>0</v>
      </c>
      <c r="V143" s="254">
        <f>U143*H143</f>
        <v>0</v>
      </c>
      <c r="W143" s="254">
        <v>0</v>
      </c>
      <c r="X143" s="255">
        <f>W143*H143</f>
        <v>0</v>
      </c>
      <c r="Y143" s="35"/>
      <c r="Z143" s="35"/>
      <c r="AA143" s="35"/>
      <c r="AB143" s="35"/>
      <c r="AC143" s="35"/>
      <c r="AD143" s="35"/>
      <c r="AE143" s="35"/>
      <c r="AR143" s="256" t="s">
        <v>454</v>
      </c>
      <c r="AT143" s="256" t="s">
        <v>154</v>
      </c>
      <c r="AU143" s="256" t="s">
        <v>22</v>
      </c>
      <c r="AY143" s="14" t="s">
        <v>150</v>
      </c>
      <c r="BE143" s="257">
        <f>IF(O143="základní",K143,0)</f>
        <v>0</v>
      </c>
      <c r="BF143" s="257">
        <f>IF(O143="snížená",K143,0)</f>
        <v>0</v>
      </c>
      <c r="BG143" s="257">
        <f>IF(O143="zákl. přenesená",K143,0)</f>
        <v>0</v>
      </c>
      <c r="BH143" s="257">
        <f>IF(O143="sníž. přenesená",K143,0)</f>
        <v>0</v>
      </c>
      <c r="BI143" s="257">
        <f>IF(O143="nulová",K143,0)</f>
        <v>0</v>
      </c>
      <c r="BJ143" s="14" t="s">
        <v>22</v>
      </c>
      <c r="BK143" s="257">
        <f>ROUND(P143*H143,2)</f>
        <v>0</v>
      </c>
      <c r="BL143" s="14" t="s">
        <v>454</v>
      </c>
      <c r="BM143" s="256" t="s">
        <v>459</v>
      </c>
    </row>
    <row r="144" s="2" customFormat="1" ht="16.5" customHeight="1">
      <c r="A144" s="35"/>
      <c r="B144" s="36"/>
      <c r="C144" s="243" t="s">
        <v>22</v>
      </c>
      <c r="D144" s="243" t="s">
        <v>154</v>
      </c>
      <c r="E144" s="244" t="s">
        <v>460</v>
      </c>
      <c r="F144" s="245" t="s">
        <v>461</v>
      </c>
      <c r="G144" s="246" t="s">
        <v>448</v>
      </c>
      <c r="H144" s="247">
        <v>12</v>
      </c>
      <c r="I144" s="248"/>
      <c r="J144" s="248"/>
      <c r="K144" s="249">
        <f>ROUND(P144*H144,2)</f>
        <v>0</v>
      </c>
      <c r="L144" s="250"/>
      <c r="M144" s="41"/>
      <c r="N144" s="251" t="s">
        <v>1</v>
      </c>
      <c r="O144" s="252" t="s">
        <v>49</v>
      </c>
      <c r="P144" s="253">
        <f>I144+J144</f>
        <v>0</v>
      </c>
      <c r="Q144" s="253">
        <f>ROUND(I144*H144,2)</f>
        <v>0</v>
      </c>
      <c r="R144" s="253">
        <f>ROUND(J144*H144,2)</f>
        <v>0</v>
      </c>
      <c r="S144" s="88"/>
      <c r="T144" s="254">
        <f>S144*H144</f>
        <v>0</v>
      </c>
      <c r="U144" s="254">
        <v>0</v>
      </c>
      <c r="V144" s="254">
        <f>U144*H144</f>
        <v>0</v>
      </c>
      <c r="W144" s="254">
        <v>0</v>
      </c>
      <c r="X144" s="255">
        <f>W144*H144</f>
        <v>0</v>
      </c>
      <c r="Y144" s="35"/>
      <c r="Z144" s="35"/>
      <c r="AA144" s="35"/>
      <c r="AB144" s="35"/>
      <c r="AC144" s="35"/>
      <c r="AD144" s="35"/>
      <c r="AE144" s="35"/>
      <c r="AR144" s="256" t="s">
        <v>454</v>
      </c>
      <c r="AT144" s="256" t="s">
        <v>154</v>
      </c>
      <c r="AU144" s="256" t="s">
        <v>22</v>
      </c>
      <c r="AY144" s="14" t="s">
        <v>150</v>
      </c>
      <c r="BE144" s="257">
        <f>IF(O144="základní",K144,0)</f>
        <v>0</v>
      </c>
      <c r="BF144" s="257">
        <f>IF(O144="snížená",K144,0)</f>
        <v>0</v>
      </c>
      <c r="BG144" s="257">
        <f>IF(O144="zákl. přenesená",K144,0)</f>
        <v>0</v>
      </c>
      <c r="BH144" s="257">
        <f>IF(O144="sníž. přenesená",K144,0)</f>
        <v>0</v>
      </c>
      <c r="BI144" s="257">
        <f>IF(O144="nulová",K144,0)</f>
        <v>0</v>
      </c>
      <c r="BJ144" s="14" t="s">
        <v>22</v>
      </c>
      <c r="BK144" s="257">
        <f>ROUND(P144*H144,2)</f>
        <v>0</v>
      </c>
      <c r="BL144" s="14" t="s">
        <v>454</v>
      </c>
      <c r="BM144" s="256" t="s">
        <v>462</v>
      </c>
    </row>
    <row r="145" s="2" customFormat="1" ht="16.5" customHeight="1">
      <c r="A145" s="35"/>
      <c r="B145" s="36"/>
      <c r="C145" s="243" t="s">
        <v>323</v>
      </c>
      <c r="D145" s="243" t="s">
        <v>154</v>
      </c>
      <c r="E145" s="244" t="s">
        <v>463</v>
      </c>
      <c r="F145" s="245" t="s">
        <v>464</v>
      </c>
      <c r="G145" s="246" t="s">
        <v>458</v>
      </c>
      <c r="H145" s="247">
        <v>31</v>
      </c>
      <c r="I145" s="248"/>
      <c r="J145" s="248"/>
      <c r="K145" s="249">
        <f>ROUND(P145*H145,2)</f>
        <v>0</v>
      </c>
      <c r="L145" s="250"/>
      <c r="M145" s="41"/>
      <c r="N145" s="251" t="s">
        <v>1</v>
      </c>
      <c r="O145" s="252" t="s">
        <v>49</v>
      </c>
      <c r="P145" s="253">
        <f>I145+J145</f>
        <v>0</v>
      </c>
      <c r="Q145" s="253">
        <f>ROUND(I145*H145,2)</f>
        <v>0</v>
      </c>
      <c r="R145" s="253">
        <f>ROUND(J145*H145,2)</f>
        <v>0</v>
      </c>
      <c r="S145" s="88"/>
      <c r="T145" s="254">
        <f>S145*H145</f>
        <v>0</v>
      </c>
      <c r="U145" s="254">
        <v>0</v>
      </c>
      <c r="V145" s="254">
        <f>U145*H145</f>
        <v>0</v>
      </c>
      <c r="W145" s="254">
        <v>0</v>
      </c>
      <c r="X145" s="255">
        <f>W145*H145</f>
        <v>0</v>
      </c>
      <c r="Y145" s="35"/>
      <c r="Z145" s="35"/>
      <c r="AA145" s="35"/>
      <c r="AB145" s="35"/>
      <c r="AC145" s="35"/>
      <c r="AD145" s="35"/>
      <c r="AE145" s="35"/>
      <c r="AR145" s="256" t="s">
        <v>454</v>
      </c>
      <c r="AT145" s="256" t="s">
        <v>154</v>
      </c>
      <c r="AU145" s="256" t="s">
        <v>22</v>
      </c>
      <c r="AY145" s="14" t="s">
        <v>150</v>
      </c>
      <c r="BE145" s="257">
        <f>IF(O145="základní",K145,0)</f>
        <v>0</v>
      </c>
      <c r="BF145" s="257">
        <f>IF(O145="snížená",K145,0)</f>
        <v>0</v>
      </c>
      <c r="BG145" s="257">
        <f>IF(O145="zákl. přenesená",K145,0)</f>
        <v>0</v>
      </c>
      <c r="BH145" s="257">
        <f>IF(O145="sníž. přenesená",K145,0)</f>
        <v>0</v>
      </c>
      <c r="BI145" s="257">
        <f>IF(O145="nulová",K145,0)</f>
        <v>0</v>
      </c>
      <c r="BJ145" s="14" t="s">
        <v>22</v>
      </c>
      <c r="BK145" s="257">
        <f>ROUND(P145*H145,2)</f>
        <v>0</v>
      </c>
      <c r="BL145" s="14" t="s">
        <v>454</v>
      </c>
      <c r="BM145" s="256" t="s">
        <v>465</v>
      </c>
    </row>
    <row r="146" s="12" customFormat="1" ht="25.92" customHeight="1">
      <c r="A146" s="12"/>
      <c r="B146" s="226"/>
      <c r="C146" s="227"/>
      <c r="D146" s="228" t="s">
        <v>85</v>
      </c>
      <c r="E146" s="229" t="s">
        <v>124</v>
      </c>
      <c r="F146" s="229" t="s">
        <v>466</v>
      </c>
      <c r="G146" s="227"/>
      <c r="H146" s="227"/>
      <c r="I146" s="230"/>
      <c r="J146" s="230"/>
      <c r="K146" s="231">
        <f>BK146</f>
        <v>0</v>
      </c>
      <c r="L146" s="227"/>
      <c r="M146" s="232"/>
      <c r="N146" s="233"/>
      <c r="O146" s="234"/>
      <c r="P146" s="234"/>
      <c r="Q146" s="235">
        <f>Q147+Q149+Q151</f>
        <v>0</v>
      </c>
      <c r="R146" s="235">
        <f>R147+R149+R151</f>
        <v>0</v>
      </c>
      <c r="S146" s="234"/>
      <c r="T146" s="236">
        <f>T147+T149+T151</f>
        <v>0</v>
      </c>
      <c r="U146" s="234"/>
      <c r="V146" s="236">
        <f>V147+V149+V151</f>
        <v>0</v>
      </c>
      <c r="W146" s="234"/>
      <c r="X146" s="237">
        <f>X147+X149+X151</f>
        <v>0</v>
      </c>
      <c r="Y146" s="12"/>
      <c r="Z146" s="12"/>
      <c r="AA146" s="12"/>
      <c r="AB146" s="12"/>
      <c r="AC146" s="12"/>
      <c r="AD146" s="12"/>
      <c r="AE146" s="12"/>
      <c r="AR146" s="238" t="s">
        <v>467</v>
      </c>
      <c r="AT146" s="239" t="s">
        <v>85</v>
      </c>
      <c r="AU146" s="239" t="s">
        <v>86</v>
      </c>
      <c r="AY146" s="238" t="s">
        <v>150</v>
      </c>
      <c r="BK146" s="240">
        <f>BK147+BK149+BK151</f>
        <v>0</v>
      </c>
    </row>
    <row r="147" s="12" customFormat="1" ht="22.8" customHeight="1">
      <c r="A147" s="12"/>
      <c r="B147" s="226"/>
      <c r="C147" s="227"/>
      <c r="D147" s="228" t="s">
        <v>85</v>
      </c>
      <c r="E147" s="241" t="s">
        <v>468</v>
      </c>
      <c r="F147" s="241" t="s">
        <v>469</v>
      </c>
      <c r="G147" s="227"/>
      <c r="H147" s="227"/>
      <c r="I147" s="230"/>
      <c r="J147" s="230"/>
      <c r="K147" s="242">
        <f>BK147</f>
        <v>0</v>
      </c>
      <c r="L147" s="227"/>
      <c r="M147" s="232"/>
      <c r="N147" s="233"/>
      <c r="O147" s="234"/>
      <c r="P147" s="234"/>
      <c r="Q147" s="235">
        <f>Q148</f>
        <v>0</v>
      </c>
      <c r="R147" s="235">
        <f>R148</f>
        <v>0</v>
      </c>
      <c r="S147" s="234"/>
      <c r="T147" s="236">
        <f>T148</f>
        <v>0</v>
      </c>
      <c r="U147" s="234"/>
      <c r="V147" s="236">
        <f>V148</f>
        <v>0</v>
      </c>
      <c r="W147" s="234"/>
      <c r="X147" s="237">
        <f>X148</f>
        <v>0</v>
      </c>
      <c r="Y147" s="12"/>
      <c r="Z147" s="12"/>
      <c r="AA147" s="12"/>
      <c r="AB147" s="12"/>
      <c r="AC147" s="12"/>
      <c r="AD147" s="12"/>
      <c r="AE147" s="12"/>
      <c r="AR147" s="238" t="s">
        <v>467</v>
      </c>
      <c r="AT147" s="239" t="s">
        <v>85</v>
      </c>
      <c r="AU147" s="239" t="s">
        <v>22</v>
      </c>
      <c r="AY147" s="238" t="s">
        <v>150</v>
      </c>
      <c r="BK147" s="240">
        <f>BK148</f>
        <v>0</v>
      </c>
    </row>
    <row r="148" s="2" customFormat="1" ht="16.5" customHeight="1">
      <c r="A148" s="35"/>
      <c r="B148" s="36"/>
      <c r="C148" s="243" t="s">
        <v>467</v>
      </c>
      <c r="D148" s="243" t="s">
        <v>154</v>
      </c>
      <c r="E148" s="244" t="s">
        <v>470</v>
      </c>
      <c r="F148" s="245" t="s">
        <v>471</v>
      </c>
      <c r="G148" s="246" t="s">
        <v>472</v>
      </c>
      <c r="H148" s="247">
        <v>1</v>
      </c>
      <c r="I148" s="248"/>
      <c r="J148" s="248"/>
      <c r="K148" s="249">
        <f>ROUND(P148*H148,2)</f>
        <v>0</v>
      </c>
      <c r="L148" s="250"/>
      <c r="M148" s="41"/>
      <c r="N148" s="251" t="s">
        <v>1</v>
      </c>
      <c r="O148" s="252" t="s">
        <v>49</v>
      </c>
      <c r="P148" s="253">
        <f>I148+J148</f>
        <v>0</v>
      </c>
      <c r="Q148" s="253">
        <f>ROUND(I148*H148,2)</f>
        <v>0</v>
      </c>
      <c r="R148" s="253">
        <f>ROUND(J148*H148,2)</f>
        <v>0</v>
      </c>
      <c r="S148" s="88"/>
      <c r="T148" s="254">
        <f>S148*H148</f>
        <v>0</v>
      </c>
      <c r="U148" s="254">
        <v>0</v>
      </c>
      <c r="V148" s="254">
        <f>U148*H148</f>
        <v>0</v>
      </c>
      <c r="W148" s="254">
        <v>0</v>
      </c>
      <c r="X148" s="255">
        <f>W148*H148</f>
        <v>0</v>
      </c>
      <c r="Y148" s="35"/>
      <c r="Z148" s="35"/>
      <c r="AA148" s="35"/>
      <c r="AB148" s="35"/>
      <c r="AC148" s="35"/>
      <c r="AD148" s="35"/>
      <c r="AE148" s="35"/>
      <c r="AR148" s="256" t="s">
        <v>473</v>
      </c>
      <c r="AT148" s="256" t="s">
        <v>154</v>
      </c>
      <c r="AU148" s="256" t="s">
        <v>94</v>
      </c>
      <c r="AY148" s="14" t="s">
        <v>150</v>
      </c>
      <c r="BE148" s="257">
        <f>IF(O148="základní",K148,0)</f>
        <v>0</v>
      </c>
      <c r="BF148" s="257">
        <f>IF(O148="snížená",K148,0)</f>
        <v>0</v>
      </c>
      <c r="BG148" s="257">
        <f>IF(O148="zákl. přenesená",K148,0)</f>
        <v>0</v>
      </c>
      <c r="BH148" s="257">
        <f>IF(O148="sníž. přenesená",K148,0)</f>
        <v>0</v>
      </c>
      <c r="BI148" s="257">
        <f>IF(O148="nulová",K148,0)</f>
        <v>0</v>
      </c>
      <c r="BJ148" s="14" t="s">
        <v>22</v>
      </c>
      <c r="BK148" s="257">
        <f>ROUND(P148*H148,2)</f>
        <v>0</v>
      </c>
      <c r="BL148" s="14" t="s">
        <v>473</v>
      </c>
      <c r="BM148" s="256" t="s">
        <v>474</v>
      </c>
    </row>
    <row r="149" s="12" customFormat="1" ht="22.8" customHeight="1">
      <c r="A149" s="12"/>
      <c r="B149" s="226"/>
      <c r="C149" s="227"/>
      <c r="D149" s="228" t="s">
        <v>85</v>
      </c>
      <c r="E149" s="241" t="s">
        <v>475</v>
      </c>
      <c r="F149" s="241" t="s">
        <v>443</v>
      </c>
      <c r="G149" s="227"/>
      <c r="H149" s="227"/>
      <c r="I149" s="230"/>
      <c r="J149" s="230"/>
      <c r="K149" s="242">
        <f>BK149</f>
        <v>0</v>
      </c>
      <c r="L149" s="227"/>
      <c r="M149" s="232"/>
      <c r="N149" s="233"/>
      <c r="O149" s="234"/>
      <c r="P149" s="234"/>
      <c r="Q149" s="235">
        <f>Q150</f>
        <v>0</v>
      </c>
      <c r="R149" s="235">
        <f>R150</f>
        <v>0</v>
      </c>
      <c r="S149" s="234"/>
      <c r="T149" s="236">
        <f>T150</f>
        <v>0</v>
      </c>
      <c r="U149" s="234"/>
      <c r="V149" s="236">
        <f>V150</f>
        <v>0</v>
      </c>
      <c r="W149" s="234"/>
      <c r="X149" s="237">
        <f>X150</f>
        <v>0</v>
      </c>
      <c r="Y149" s="12"/>
      <c r="Z149" s="12"/>
      <c r="AA149" s="12"/>
      <c r="AB149" s="12"/>
      <c r="AC149" s="12"/>
      <c r="AD149" s="12"/>
      <c r="AE149" s="12"/>
      <c r="AR149" s="238" t="s">
        <v>467</v>
      </c>
      <c r="AT149" s="239" t="s">
        <v>85</v>
      </c>
      <c r="AU149" s="239" t="s">
        <v>22</v>
      </c>
      <c r="AY149" s="238" t="s">
        <v>150</v>
      </c>
      <c r="BK149" s="240">
        <f>BK150</f>
        <v>0</v>
      </c>
    </row>
    <row r="150" s="2" customFormat="1" ht="16.5" customHeight="1">
      <c r="A150" s="35"/>
      <c r="B150" s="36"/>
      <c r="C150" s="243" t="s">
        <v>476</v>
      </c>
      <c r="D150" s="243" t="s">
        <v>154</v>
      </c>
      <c r="E150" s="244" t="s">
        <v>477</v>
      </c>
      <c r="F150" s="245" t="s">
        <v>478</v>
      </c>
      <c r="G150" s="246" t="s">
        <v>472</v>
      </c>
      <c r="H150" s="247">
        <v>1</v>
      </c>
      <c r="I150" s="248"/>
      <c r="J150" s="248"/>
      <c r="K150" s="249">
        <f>ROUND(P150*H150,2)</f>
        <v>0</v>
      </c>
      <c r="L150" s="250"/>
      <c r="M150" s="41"/>
      <c r="N150" s="251" t="s">
        <v>1</v>
      </c>
      <c r="O150" s="252" t="s">
        <v>49</v>
      </c>
      <c r="P150" s="253">
        <f>I150+J150</f>
        <v>0</v>
      </c>
      <c r="Q150" s="253">
        <f>ROUND(I150*H150,2)</f>
        <v>0</v>
      </c>
      <c r="R150" s="253">
        <f>ROUND(J150*H150,2)</f>
        <v>0</v>
      </c>
      <c r="S150" s="88"/>
      <c r="T150" s="254">
        <f>S150*H150</f>
        <v>0</v>
      </c>
      <c r="U150" s="254">
        <v>0</v>
      </c>
      <c r="V150" s="254">
        <f>U150*H150</f>
        <v>0</v>
      </c>
      <c r="W150" s="254">
        <v>0</v>
      </c>
      <c r="X150" s="255">
        <f>W150*H150</f>
        <v>0</v>
      </c>
      <c r="Y150" s="35"/>
      <c r="Z150" s="35"/>
      <c r="AA150" s="35"/>
      <c r="AB150" s="35"/>
      <c r="AC150" s="35"/>
      <c r="AD150" s="35"/>
      <c r="AE150" s="35"/>
      <c r="AR150" s="256" t="s">
        <v>473</v>
      </c>
      <c r="AT150" s="256" t="s">
        <v>154</v>
      </c>
      <c r="AU150" s="256" t="s">
        <v>94</v>
      </c>
      <c r="AY150" s="14" t="s">
        <v>150</v>
      </c>
      <c r="BE150" s="257">
        <f>IF(O150="základní",K150,0)</f>
        <v>0</v>
      </c>
      <c r="BF150" s="257">
        <f>IF(O150="snížená",K150,0)</f>
        <v>0</v>
      </c>
      <c r="BG150" s="257">
        <f>IF(O150="zákl. přenesená",K150,0)</f>
        <v>0</v>
      </c>
      <c r="BH150" s="257">
        <f>IF(O150="sníž. přenesená",K150,0)</f>
        <v>0</v>
      </c>
      <c r="BI150" s="257">
        <f>IF(O150="nulová",K150,0)</f>
        <v>0</v>
      </c>
      <c r="BJ150" s="14" t="s">
        <v>22</v>
      </c>
      <c r="BK150" s="257">
        <f>ROUND(P150*H150,2)</f>
        <v>0</v>
      </c>
      <c r="BL150" s="14" t="s">
        <v>473</v>
      </c>
      <c r="BM150" s="256" t="s">
        <v>479</v>
      </c>
    </row>
    <row r="151" s="12" customFormat="1" ht="22.8" customHeight="1">
      <c r="A151" s="12"/>
      <c r="B151" s="226"/>
      <c r="C151" s="227"/>
      <c r="D151" s="228" t="s">
        <v>85</v>
      </c>
      <c r="E151" s="241" t="s">
        <v>480</v>
      </c>
      <c r="F151" s="241" t="s">
        <v>481</v>
      </c>
      <c r="G151" s="227"/>
      <c r="H151" s="227"/>
      <c r="I151" s="230"/>
      <c r="J151" s="230"/>
      <c r="K151" s="242">
        <f>BK151</f>
        <v>0</v>
      </c>
      <c r="L151" s="227"/>
      <c r="M151" s="232"/>
      <c r="N151" s="233"/>
      <c r="O151" s="234"/>
      <c r="P151" s="234"/>
      <c r="Q151" s="235">
        <f>SUM(Q152:Q153)</f>
        <v>0</v>
      </c>
      <c r="R151" s="235">
        <f>SUM(R152:R153)</f>
        <v>0</v>
      </c>
      <c r="S151" s="234"/>
      <c r="T151" s="236">
        <f>SUM(T152:T153)</f>
        <v>0</v>
      </c>
      <c r="U151" s="234"/>
      <c r="V151" s="236">
        <f>SUM(V152:V153)</f>
        <v>0</v>
      </c>
      <c r="W151" s="234"/>
      <c r="X151" s="237">
        <f>SUM(X152:X153)</f>
        <v>0</v>
      </c>
      <c r="Y151" s="12"/>
      <c r="Z151" s="12"/>
      <c r="AA151" s="12"/>
      <c r="AB151" s="12"/>
      <c r="AC151" s="12"/>
      <c r="AD151" s="12"/>
      <c r="AE151" s="12"/>
      <c r="AR151" s="238" t="s">
        <v>467</v>
      </c>
      <c r="AT151" s="239" t="s">
        <v>85</v>
      </c>
      <c r="AU151" s="239" t="s">
        <v>22</v>
      </c>
      <c r="AY151" s="238" t="s">
        <v>150</v>
      </c>
      <c r="BK151" s="240">
        <f>SUM(BK152:BK153)</f>
        <v>0</v>
      </c>
    </row>
    <row r="152" s="2" customFormat="1" ht="16.5" customHeight="1">
      <c r="A152" s="35"/>
      <c r="B152" s="36"/>
      <c r="C152" s="243" t="s">
        <v>482</v>
      </c>
      <c r="D152" s="243" t="s">
        <v>154</v>
      </c>
      <c r="E152" s="244" t="s">
        <v>483</v>
      </c>
      <c r="F152" s="245" t="s">
        <v>484</v>
      </c>
      <c r="G152" s="246" t="s">
        <v>448</v>
      </c>
      <c r="H152" s="247">
        <v>12</v>
      </c>
      <c r="I152" s="248"/>
      <c r="J152" s="248"/>
      <c r="K152" s="249">
        <f>ROUND(P152*H152,2)</f>
        <v>0</v>
      </c>
      <c r="L152" s="250"/>
      <c r="M152" s="41"/>
      <c r="N152" s="251" t="s">
        <v>1</v>
      </c>
      <c r="O152" s="252" t="s">
        <v>49</v>
      </c>
      <c r="P152" s="253">
        <f>I152+J152</f>
        <v>0</v>
      </c>
      <c r="Q152" s="253">
        <f>ROUND(I152*H152,2)</f>
        <v>0</v>
      </c>
      <c r="R152" s="253">
        <f>ROUND(J152*H152,2)</f>
        <v>0</v>
      </c>
      <c r="S152" s="88"/>
      <c r="T152" s="254">
        <f>S152*H152</f>
        <v>0</v>
      </c>
      <c r="U152" s="254">
        <v>0</v>
      </c>
      <c r="V152" s="254">
        <f>U152*H152</f>
        <v>0</v>
      </c>
      <c r="W152" s="254">
        <v>0</v>
      </c>
      <c r="X152" s="255">
        <f>W152*H152</f>
        <v>0</v>
      </c>
      <c r="Y152" s="35"/>
      <c r="Z152" s="35"/>
      <c r="AA152" s="35"/>
      <c r="AB152" s="35"/>
      <c r="AC152" s="35"/>
      <c r="AD152" s="35"/>
      <c r="AE152" s="35"/>
      <c r="AR152" s="256" t="s">
        <v>473</v>
      </c>
      <c r="AT152" s="256" t="s">
        <v>154</v>
      </c>
      <c r="AU152" s="256" t="s">
        <v>94</v>
      </c>
      <c r="AY152" s="14" t="s">
        <v>150</v>
      </c>
      <c r="BE152" s="257">
        <f>IF(O152="základní",K152,0)</f>
        <v>0</v>
      </c>
      <c r="BF152" s="257">
        <f>IF(O152="snížená",K152,0)</f>
        <v>0</v>
      </c>
      <c r="BG152" s="257">
        <f>IF(O152="zákl. přenesená",K152,0)</f>
        <v>0</v>
      </c>
      <c r="BH152" s="257">
        <f>IF(O152="sníž. přenesená",K152,0)</f>
        <v>0</v>
      </c>
      <c r="BI152" s="257">
        <f>IF(O152="nulová",K152,0)</f>
        <v>0</v>
      </c>
      <c r="BJ152" s="14" t="s">
        <v>22</v>
      </c>
      <c r="BK152" s="257">
        <f>ROUND(P152*H152,2)</f>
        <v>0</v>
      </c>
      <c r="BL152" s="14" t="s">
        <v>473</v>
      </c>
      <c r="BM152" s="256" t="s">
        <v>485</v>
      </c>
    </row>
    <row r="153" s="2" customFormat="1" ht="16.5" customHeight="1">
      <c r="A153" s="35"/>
      <c r="B153" s="36"/>
      <c r="C153" s="243" t="s">
        <v>27</v>
      </c>
      <c r="D153" s="243" t="s">
        <v>154</v>
      </c>
      <c r="E153" s="244" t="s">
        <v>486</v>
      </c>
      <c r="F153" s="245" t="s">
        <v>487</v>
      </c>
      <c r="G153" s="246" t="s">
        <v>472</v>
      </c>
      <c r="H153" s="247">
        <v>1</v>
      </c>
      <c r="I153" s="248"/>
      <c r="J153" s="248"/>
      <c r="K153" s="249">
        <f>ROUND(P153*H153,2)</f>
        <v>0</v>
      </c>
      <c r="L153" s="250"/>
      <c r="M153" s="41"/>
      <c r="N153" s="274" t="s">
        <v>1</v>
      </c>
      <c r="O153" s="269" t="s">
        <v>49</v>
      </c>
      <c r="P153" s="270">
        <f>I153+J153</f>
        <v>0</v>
      </c>
      <c r="Q153" s="270">
        <f>ROUND(I153*H153,2)</f>
        <v>0</v>
      </c>
      <c r="R153" s="270">
        <f>ROUND(J153*H153,2)</f>
        <v>0</v>
      </c>
      <c r="S153" s="271"/>
      <c r="T153" s="272">
        <f>S153*H153</f>
        <v>0</v>
      </c>
      <c r="U153" s="272">
        <v>0</v>
      </c>
      <c r="V153" s="272">
        <f>U153*H153</f>
        <v>0</v>
      </c>
      <c r="W153" s="272">
        <v>0</v>
      </c>
      <c r="X153" s="273">
        <f>W153*H153</f>
        <v>0</v>
      </c>
      <c r="Y153" s="35"/>
      <c r="Z153" s="35"/>
      <c r="AA153" s="35"/>
      <c r="AB153" s="35"/>
      <c r="AC153" s="35"/>
      <c r="AD153" s="35"/>
      <c r="AE153" s="35"/>
      <c r="AR153" s="256" t="s">
        <v>473</v>
      </c>
      <c r="AT153" s="256" t="s">
        <v>154</v>
      </c>
      <c r="AU153" s="256" t="s">
        <v>94</v>
      </c>
      <c r="AY153" s="14" t="s">
        <v>150</v>
      </c>
      <c r="BE153" s="257">
        <f>IF(O153="základní",K153,0)</f>
        <v>0</v>
      </c>
      <c r="BF153" s="257">
        <f>IF(O153="snížená",K153,0)</f>
        <v>0</v>
      </c>
      <c r="BG153" s="257">
        <f>IF(O153="zákl. přenesená",K153,0)</f>
        <v>0</v>
      </c>
      <c r="BH153" s="257">
        <f>IF(O153="sníž. přenesená",K153,0)</f>
        <v>0</v>
      </c>
      <c r="BI153" s="257">
        <f>IF(O153="nulová",K153,0)</f>
        <v>0</v>
      </c>
      <c r="BJ153" s="14" t="s">
        <v>22</v>
      </c>
      <c r="BK153" s="257">
        <f>ROUND(P153*H153,2)</f>
        <v>0</v>
      </c>
      <c r="BL153" s="14" t="s">
        <v>473</v>
      </c>
      <c r="BM153" s="256" t="s">
        <v>488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41"/>
      <c r="N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2/vnvqnfUFOD7IgqOnUCAsjDz0iRbhrkjwHZQFdFNEuBYtQpAX5mmEEdqFK2JfCZbEz5AroIavasnQggl3iraQ==" hashValue="ToemOwWW9nV3OZCYgpET3YNgweSfc0U7oxZYZmB2TnV1VOYCQB0zBv21CU+pQmk0x8n5AX1HnsLh7dytlloMuw==" algorithmName="SHA-512" password="CC35"/>
  <autoFilter ref="C136:L15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9:F109"/>
    <mergeCell ref="D110:F110"/>
    <mergeCell ref="D111:F111"/>
    <mergeCell ref="D112:F112"/>
    <mergeCell ref="D113:F113"/>
    <mergeCell ref="E125:H125"/>
    <mergeCell ref="E127:H127"/>
    <mergeCell ref="E129:H129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Šolc Jaroslav</dc:creator>
  <cp:lastModifiedBy>Šolc Jaroslav</cp:lastModifiedBy>
  <dcterms:created xsi:type="dcterms:W3CDTF">2021-08-25T07:12:58Z</dcterms:created>
  <dcterms:modified xsi:type="dcterms:W3CDTF">2021-08-25T07:13:03Z</dcterms:modified>
</cp:coreProperties>
</file>